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b0c9bd0699f612ad/デスクトップ/"/>
    </mc:Choice>
  </mc:AlternateContent>
  <xr:revisionPtr revIDLastSave="0" documentId="8_{AEE1705A-4B85-4298-BE60-A07C2EB3D813}" xr6:coauthVersionLast="47" xr6:coauthVersionMax="47" xr10:uidLastSave="{00000000-0000-0000-0000-000000000000}"/>
  <bookViews>
    <workbookView xWindow="37320" yWindow="-120" windowWidth="29040" windowHeight="15840" xr2:uid="{00000000-000D-0000-FFFF-FFFF00000000}"/>
  </bookViews>
  <sheets>
    <sheet name="コンセプトシート" sheetId="1" r:id="rId1"/>
    <sheet name="売上予測" sheetId="2" r:id="rId2"/>
    <sheet name="月次推移" sheetId="3" r:id="rId3"/>
  </sheets>
  <definedNames>
    <definedName name="_xlnm.Print_Area" localSheetId="0">コンセプトシート!$B$2:$H$29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1" i="3" l="1"/>
  <c r="AB20" i="3"/>
  <c r="AB17" i="3"/>
  <c r="AB9" i="3"/>
  <c r="AB11" i="3" s="1"/>
  <c r="Y14" i="3"/>
  <c r="Y29" i="3" s="1"/>
  <c r="X14" i="3"/>
  <c r="X29" i="3" s="1"/>
  <c r="W14" i="3"/>
  <c r="V14" i="3"/>
  <c r="U14" i="3"/>
  <c r="U29" i="3" s="1"/>
  <c r="T14" i="3"/>
  <c r="S14" i="3"/>
  <c r="R14" i="3"/>
  <c r="R29" i="3" s="1"/>
  <c r="Q14" i="3"/>
  <c r="Q29" i="3" s="1"/>
  <c r="P14" i="3"/>
  <c r="O14" i="3"/>
  <c r="O29" i="3" s="1"/>
  <c r="N14" i="3"/>
  <c r="K14" i="3"/>
  <c r="K29" i="3" s="1"/>
  <c r="J14" i="3"/>
  <c r="I14" i="3"/>
  <c r="I29" i="3" s="1"/>
  <c r="H14" i="3"/>
  <c r="H29" i="3" s="1"/>
  <c r="G14" i="3"/>
  <c r="G29" i="3" s="1"/>
  <c r="F14" i="3"/>
  <c r="E14" i="3"/>
  <c r="E29" i="3" s="1"/>
  <c r="N9" i="3"/>
  <c r="N11" i="3" s="1"/>
  <c r="N12" i="3" s="1"/>
  <c r="O9" i="3"/>
  <c r="O11" i="3" s="1"/>
  <c r="O12" i="3" s="1"/>
  <c r="N10" i="3"/>
  <c r="O10" i="3"/>
  <c r="W29" i="3"/>
  <c r="V29" i="3"/>
  <c r="T29" i="3"/>
  <c r="S29" i="3"/>
  <c r="P29" i="3"/>
  <c r="N29" i="3"/>
  <c r="J29" i="3"/>
  <c r="F29" i="3"/>
  <c r="D29" i="3"/>
  <c r="Z28" i="3"/>
  <c r="AB28" i="3" s="1"/>
  <c r="L28" i="3"/>
  <c r="Z27" i="3"/>
  <c r="AB27" i="3" s="1"/>
  <c r="L27" i="3"/>
  <c r="Z26" i="3"/>
  <c r="AB26" i="3" s="1"/>
  <c r="L26" i="3"/>
  <c r="Z25" i="3"/>
  <c r="AB25" i="3" s="1"/>
  <c r="L25" i="3"/>
  <c r="Z24" i="3"/>
  <c r="AB24" i="3" s="1"/>
  <c r="L24" i="3"/>
  <c r="Z23" i="3"/>
  <c r="AB23" i="3" s="1"/>
  <c r="L23" i="3"/>
  <c r="Z22" i="3"/>
  <c r="AB22" i="3" s="1"/>
  <c r="L22" i="3"/>
  <c r="Z21" i="3"/>
  <c r="L21" i="3"/>
  <c r="Z20" i="3"/>
  <c r="L20" i="3"/>
  <c r="Z19" i="3"/>
  <c r="AB19" i="3" s="1"/>
  <c r="L19" i="3"/>
  <c r="Z18" i="3"/>
  <c r="AB18" i="3" s="1"/>
  <c r="L18" i="3"/>
  <c r="Z17" i="3"/>
  <c r="L17" i="3"/>
  <c r="Z16" i="3"/>
  <c r="AB16" i="3" s="1"/>
  <c r="L16" i="3"/>
  <c r="Z15" i="3"/>
  <c r="AB15" i="3" s="1"/>
  <c r="L15" i="3"/>
  <c r="Z13" i="3"/>
  <c r="AB13" i="3" s="1"/>
  <c r="L13" i="3"/>
  <c r="Y10" i="3"/>
  <c r="X10" i="3"/>
  <c r="W10" i="3"/>
  <c r="V10" i="3"/>
  <c r="U10" i="3"/>
  <c r="T10" i="3"/>
  <c r="S10" i="3"/>
  <c r="R10" i="3"/>
  <c r="Q10" i="3"/>
  <c r="P10" i="3"/>
  <c r="K10" i="3"/>
  <c r="J10" i="3"/>
  <c r="I10" i="3"/>
  <c r="H10" i="3"/>
  <c r="G10" i="3"/>
  <c r="F10" i="3"/>
  <c r="E10" i="3"/>
  <c r="D10" i="3"/>
  <c r="Y9" i="3"/>
  <c r="X9" i="3"/>
  <c r="W9" i="3"/>
  <c r="V9" i="3"/>
  <c r="U9" i="3"/>
  <c r="T9" i="3"/>
  <c r="S9" i="3"/>
  <c r="R9" i="3"/>
  <c r="Q9" i="3"/>
  <c r="P9" i="3"/>
  <c r="K9" i="3"/>
  <c r="J9" i="3"/>
  <c r="I9" i="3"/>
  <c r="H9" i="3"/>
  <c r="G9" i="3"/>
  <c r="F9" i="3"/>
  <c r="E9" i="3"/>
  <c r="D9" i="3"/>
  <c r="D11" i="3" s="1"/>
  <c r="C48" i="2"/>
  <c r="G28" i="2"/>
  <c r="G24" i="2"/>
  <c r="F27" i="2" s="1"/>
  <c r="D20" i="2"/>
  <c r="G20" i="2" s="1"/>
  <c r="D19" i="2"/>
  <c r="G19" i="2" s="1"/>
  <c r="D18" i="2"/>
  <c r="G18" i="2" s="1"/>
  <c r="D14" i="2"/>
  <c r="G14" i="2" s="1"/>
  <c r="D13" i="2"/>
  <c r="G13" i="2" s="1"/>
  <c r="D12" i="2"/>
  <c r="G12" i="2" s="1"/>
  <c r="D7" i="2"/>
  <c r="G7" i="2" s="1"/>
  <c r="D6" i="2"/>
  <c r="G6" i="2" s="1"/>
  <c r="D5" i="2"/>
  <c r="G5" i="2" s="1"/>
  <c r="L14" i="3" l="1"/>
  <c r="Z10" i="3"/>
  <c r="Z14" i="3"/>
  <c r="AB14" i="3" s="1"/>
  <c r="AB29" i="3" s="1"/>
  <c r="L10" i="3"/>
  <c r="Z29" i="3"/>
  <c r="L29" i="3"/>
  <c r="G21" i="2"/>
  <c r="E27" i="2" s="1"/>
  <c r="H11" i="3"/>
  <c r="H12" i="3" s="1"/>
  <c r="H30" i="3" s="1"/>
  <c r="I11" i="3"/>
  <c r="I12" i="3" s="1"/>
  <c r="I30" i="3" s="1"/>
  <c r="Q11" i="3"/>
  <c r="Q12" i="3" s="1"/>
  <c r="Q30" i="3" s="1"/>
  <c r="W11" i="3"/>
  <c r="W12" i="3" s="1"/>
  <c r="W30" i="3" s="1"/>
  <c r="D12" i="3"/>
  <c r="L9" i="3"/>
  <c r="J11" i="3"/>
  <c r="J12" i="3" s="1"/>
  <c r="J30" i="3" s="1"/>
  <c r="R11" i="3"/>
  <c r="R12" i="3" s="1"/>
  <c r="R30" i="3" s="1"/>
  <c r="X11" i="3"/>
  <c r="X12" i="3" s="1"/>
  <c r="X30" i="3" s="1"/>
  <c r="P11" i="3"/>
  <c r="P12" i="3" s="1"/>
  <c r="P30" i="3" s="1"/>
  <c r="S11" i="3"/>
  <c r="S12" i="3" s="1"/>
  <c r="S30" i="3" s="1"/>
  <c r="Z9" i="3"/>
  <c r="V11" i="3"/>
  <c r="V12" i="3" s="1"/>
  <c r="V30" i="3" s="1"/>
  <c r="E11" i="3"/>
  <c r="E12" i="3" s="1"/>
  <c r="E30" i="3" s="1"/>
  <c r="K11" i="3"/>
  <c r="K12" i="3" s="1"/>
  <c r="K30" i="3" s="1"/>
  <c r="Y11" i="3"/>
  <c r="Y12" i="3" s="1"/>
  <c r="Y30" i="3" s="1"/>
  <c r="F11" i="3"/>
  <c r="F12" i="3"/>
  <c r="F30" i="3" s="1"/>
  <c r="T11" i="3"/>
  <c r="T12" i="3" s="1"/>
  <c r="T30" i="3" s="1"/>
  <c r="G11" i="3"/>
  <c r="G12" i="3" s="1"/>
  <c r="G30" i="3" s="1"/>
  <c r="O30" i="3"/>
  <c r="U11" i="3"/>
  <c r="U12" i="3" s="1"/>
  <c r="U30" i="3" s="1"/>
  <c r="Z4" i="3"/>
  <c r="L4" i="3"/>
  <c r="G15" i="2"/>
  <c r="D27" i="2" s="1"/>
  <c r="G8" i="2"/>
  <c r="C27" i="2" s="1"/>
  <c r="AB12" i="3" l="1"/>
  <c r="AB30" i="3" s="1"/>
  <c r="Z12" i="3"/>
  <c r="N30" i="3"/>
  <c r="Z11" i="3"/>
  <c r="D30" i="3"/>
  <c r="L12" i="3"/>
  <c r="L11" i="3"/>
  <c r="G27" i="2"/>
  <c r="D34" i="2" l="1"/>
  <c r="D35" i="2"/>
  <c r="Z30" i="3"/>
  <c r="L30" i="3"/>
  <c r="D43" i="2"/>
  <c r="D40" i="2"/>
  <c r="D37" i="2"/>
  <c r="D42" i="2"/>
  <c r="D41" i="2"/>
  <c r="D45" i="2"/>
  <c r="D39" i="2"/>
  <c r="D36" i="2"/>
  <c r="D44" i="2"/>
  <c r="D38" i="2"/>
  <c r="D46" i="2" l="1"/>
</calcChain>
</file>

<file path=xl/sharedStrings.xml><?xml version="1.0" encoding="utf-8"?>
<sst xmlns="http://schemas.openxmlformats.org/spreadsheetml/2006/main" count="186" uniqueCount="145">
  <si>
    <t>コンセプトシート</t>
    <phoneticPr fontId="5"/>
  </si>
  <si>
    <t>業種・業態</t>
    <rPh sb="0" eb="2">
      <t>ギョウシュ</t>
    </rPh>
    <rPh sb="3" eb="5">
      <t>ギョウタイ</t>
    </rPh>
    <phoneticPr fontId="5"/>
  </si>
  <si>
    <t>居酒屋</t>
    <rPh sb="0" eb="3">
      <t>イザカヤ</t>
    </rPh>
    <phoneticPr fontId="5"/>
  </si>
  <si>
    <t>出店エリア</t>
    <rPh sb="0" eb="2">
      <t>シュッテン</t>
    </rPh>
    <phoneticPr fontId="5"/>
  </si>
  <si>
    <t>新橋駅、赤坂駅周辺のビジネス街</t>
    <rPh sb="0" eb="2">
      <t>シンバシ</t>
    </rPh>
    <rPh sb="2" eb="3">
      <t>エキ</t>
    </rPh>
    <rPh sb="4" eb="6">
      <t>アカサカ</t>
    </rPh>
    <rPh sb="6" eb="7">
      <t>エキ</t>
    </rPh>
    <rPh sb="7" eb="9">
      <t>シュウヘン</t>
    </rPh>
    <rPh sb="14" eb="15">
      <t>ガイ</t>
    </rPh>
    <phoneticPr fontId="5"/>
  </si>
  <si>
    <t>立地</t>
    <rPh sb="0" eb="2">
      <t>リッチ</t>
    </rPh>
    <phoneticPr fontId="5"/>
  </si>
  <si>
    <t>繁華街そばの路地裏、路面店</t>
    <rPh sb="0" eb="3">
      <t>ハンカガイ</t>
    </rPh>
    <rPh sb="6" eb="9">
      <t>ロジウラ</t>
    </rPh>
    <rPh sb="10" eb="13">
      <t>ロメンテン</t>
    </rPh>
    <phoneticPr fontId="5"/>
  </si>
  <si>
    <t>ターゲット</t>
    <phoneticPr fontId="5"/>
  </si>
  <si>
    <t>近隣オフィスのサラリーマン、ＯＬ</t>
    <rPh sb="0" eb="2">
      <t>キンリン</t>
    </rPh>
    <phoneticPr fontId="5"/>
  </si>
  <si>
    <t>セールスポイント</t>
    <phoneticPr fontId="5"/>
  </si>
  <si>
    <t>焼とんとモツ煮を主力商品としたワイン酒場がコンセプト。焼とん、モツ煮には毎朝、仕入れる鮮度の高いホルモンを用いるとともに、ワインに合わせる調味の一工夫を加える。また、サイドメニューはワインに合う和洋折衷の創作つまみを充実させる。男性客（サラリーマン）だけでなく、女性客（ＯＬ）も仕事帰りに手軽に利用できる居酒屋をめざす。</t>
    <rPh sb="0" eb="1">
      <t>ヤキ</t>
    </rPh>
    <rPh sb="6" eb="7">
      <t>ニ</t>
    </rPh>
    <rPh sb="8" eb="10">
      <t>シュリョク</t>
    </rPh>
    <rPh sb="10" eb="12">
      <t>ショウヒン</t>
    </rPh>
    <rPh sb="18" eb="20">
      <t>サカバ</t>
    </rPh>
    <rPh sb="27" eb="28">
      <t>ヤキ</t>
    </rPh>
    <rPh sb="33" eb="34">
      <t>ニ</t>
    </rPh>
    <rPh sb="36" eb="38">
      <t>マイアサ</t>
    </rPh>
    <rPh sb="39" eb="41">
      <t>シイ</t>
    </rPh>
    <rPh sb="43" eb="45">
      <t>センド</t>
    </rPh>
    <rPh sb="46" eb="47">
      <t>タカ</t>
    </rPh>
    <rPh sb="53" eb="54">
      <t>モチ</t>
    </rPh>
    <rPh sb="65" eb="66">
      <t>ア</t>
    </rPh>
    <rPh sb="69" eb="71">
      <t>チョウミ</t>
    </rPh>
    <rPh sb="72" eb="75">
      <t>ヒトクフウ</t>
    </rPh>
    <rPh sb="76" eb="77">
      <t>クワ</t>
    </rPh>
    <rPh sb="95" eb="96">
      <t>ア</t>
    </rPh>
    <rPh sb="97" eb="101">
      <t>ワヨウセッチュウ</t>
    </rPh>
    <rPh sb="102" eb="104">
      <t>ソウサク</t>
    </rPh>
    <rPh sb="108" eb="110">
      <t>ジュウジツ</t>
    </rPh>
    <rPh sb="114" eb="117">
      <t>ダンセイキャク</t>
    </rPh>
    <rPh sb="131" eb="134">
      <t>ジョセイキャク</t>
    </rPh>
    <rPh sb="139" eb="141">
      <t>シゴト</t>
    </rPh>
    <rPh sb="141" eb="142">
      <t>ガエ</t>
    </rPh>
    <rPh sb="144" eb="146">
      <t>テガル</t>
    </rPh>
    <rPh sb="147" eb="149">
      <t>リヨウ</t>
    </rPh>
    <rPh sb="152" eb="155">
      <t>イザカヤ</t>
    </rPh>
    <phoneticPr fontId="5"/>
  </si>
  <si>
    <t>客単価</t>
    <rPh sb="0" eb="3">
      <t>キャクタンカ</t>
    </rPh>
    <phoneticPr fontId="5"/>
  </si>
  <si>
    <t>昼：なし</t>
    <rPh sb="0" eb="1">
      <t>ヒル</t>
    </rPh>
    <phoneticPr fontId="5"/>
  </si>
  <si>
    <t>夜：2800円</t>
    <rPh sb="0" eb="1">
      <t>ヨル</t>
    </rPh>
    <rPh sb="6" eb="7">
      <t>エン</t>
    </rPh>
    <phoneticPr fontId="5"/>
  </si>
  <si>
    <t>アルコール
売上げ比率</t>
    <rPh sb="6" eb="8">
      <t>ウリア</t>
    </rPh>
    <rPh sb="9" eb="11">
      <t>ヒリツ</t>
    </rPh>
    <phoneticPr fontId="5"/>
  </si>
  <si>
    <t>店舗規模</t>
    <rPh sb="0" eb="2">
      <t>テンポ</t>
    </rPh>
    <rPh sb="2" eb="4">
      <t>キボ</t>
    </rPh>
    <phoneticPr fontId="5"/>
  </si>
  <si>
    <t>12坪</t>
    <rPh sb="2" eb="3">
      <t>ツボ</t>
    </rPh>
    <phoneticPr fontId="5"/>
  </si>
  <si>
    <t>席数</t>
    <rPh sb="0" eb="2">
      <t>セキスウ</t>
    </rPh>
    <phoneticPr fontId="5"/>
  </si>
  <si>
    <t>24席（内訳　カウンター：6席　テーブル：2人席×3、4人席×3）</t>
    <phoneticPr fontId="5"/>
  </si>
  <si>
    <t>家賃</t>
    <rPh sb="0" eb="2">
      <t>ヤチン</t>
    </rPh>
    <phoneticPr fontId="5"/>
  </si>
  <si>
    <t>40万円以内</t>
    <rPh sb="2" eb="4">
      <t>マンエン</t>
    </rPh>
    <rPh sb="4" eb="6">
      <t>イナイ</t>
    </rPh>
    <phoneticPr fontId="5"/>
  </si>
  <si>
    <t>営業時間</t>
    <rPh sb="0" eb="2">
      <t>エイギョウ</t>
    </rPh>
    <rPh sb="2" eb="4">
      <t>ジカン</t>
    </rPh>
    <phoneticPr fontId="5"/>
  </si>
  <si>
    <t>17時30分～翌0時（6.5時間）</t>
    <rPh sb="2" eb="3">
      <t>ジ</t>
    </rPh>
    <rPh sb="5" eb="6">
      <t>フン</t>
    </rPh>
    <rPh sb="7" eb="8">
      <t>ヨク</t>
    </rPh>
    <rPh sb="9" eb="10">
      <t>ジ</t>
    </rPh>
    <phoneticPr fontId="5"/>
  </si>
  <si>
    <t>定休日</t>
    <rPh sb="0" eb="3">
      <t>テイキュウビ</t>
    </rPh>
    <phoneticPr fontId="5"/>
  </si>
  <si>
    <t>日曜・祝日</t>
    <rPh sb="0" eb="2">
      <t>ニチヨウ</t>
    </rPh>
    <rPh sb="3" eb="5">
      <t>シュクジツ</t>
    </rPh>
    <phoneticPr fontId="5"/>
  </si>
  <si>
    <t>従業員数</t>
    <rPh sb="0" eb="3">
      <t>ジュウギョウイン</t>
    </rPh>
    <rPh sb="3" eb="4">
      <t>スウ</t>
    </rPh>
    <phoneticPr fontId="5"/>
  </si>
  <si>
    <t>社員１人、アルバイト２人</t>
    <rPh sb="0" eb="2">
      <t>シャイン</t>
    </rPh>
    <rPh sb="3" eb="4">
      <t>ニン</t>
    </rPh>
    <rPh sb="11" eb="12">
      <t>ニン</t>
    </rPh>
    <phoneticPr fontId="5"/>
  </si>
  <si>
    <t>メニュー構成</t>
    <rPh sb="4" eb="6">
      <t>コウセイ</t>
    </rPh>
    <phoneticPr fontId="5"/>
  </si>
  <si>
    <t>フードメニュー</t>
    <phoneticPr fontId="5"/>
  </si>
  <si>
    <t>ドリンクメニュー</t>
  </si>
  <si>
    <t xml:space="preserve"> ・焼とん（計10品）</t>
    <rPh sb="2" eb="3">
      <t>ヤキ</t>
    </rPh>
    <rPh sb="6" eb="7">
      <t>ケイ</t>
    </rPh>
    <rPh sb="9" eb="10">
      <t>シナ</t>
    </rPh>
    <phoneticPr fontId="5"/>
  </si>
  <si>
    <t>・つまみ（計30品）</t>
    <rPh sb="5" eb="6">
      <t>ケイ</t>
    </rPh>
    <rPh sb="8" eb="9">
      <t>シナ</t>
    </rPh>
    <phoneticPr fontId="5"/>
  </si>
  <si>
    <t>500円</t>
    <rPh sb="3" eb="4">
      <t>エン</t>
    </rPh>
    <phoneticPr fontId="5"/>
  </si>
  <si>
    <t xml:space="preserve"> シロ</t>
    <phoneticPr fontId="5"/>
  </si>
  <si>
    <t>120円</t>
    <rPh sb="3" eb="4">
      <t>エン</t>
    </rPh>
    <phoneticPr fontId="5"/>
  </si>
  <si>
    <t>もつ煮込み</t>
    <rPh sb="2" eb="4">
      <t>ニコ</t>
    </rPh>
    <phoneticPr fontId="5"/>
  </si>
  <si>
    <t xml:space="preserve"> チレ</t>
    <phoneticPr fontId="5"/>
  </si>
  <si>
    <t>枝豆</t>
    <rPh sb="0" eb="2">
      <t>エダマメ</t>
    </rPh>
    <phoneticPr fontId="5"/>
  </si>
  <si>
    <t>300円</t>
    <rPh sb="3" eb="4">
      <t>エン</t>
    </rPh>
    <phoneticPr fontId="5"/>
  </si>
  <si>
    <t>レバカツ</t>
    <phoneticPr fontId="5"/>
  </si>
  <si>
    <t>400円</t>
    <rPh sb="3" eb="4">
      <t>エン</t>
    </rPh>
    <phoneticPr fontId="5"/>
  </si>
  <si>
    <t>　グラスワイン（赤・白各３種類）</t>
    <rPh sb="8" eb="9">
      <t>アカ</t>
    </rPh>
    <rPh sb="10" eb="11">
      <t>シロ</t>
    </rPh>
    <rPh sb="11" eb="12">
      <t>カク</t>
    </rPh>
    <rPh sb="13" eb="15">
      <t>シュルイ</t>
    </rPh>
    <phoneticPr fontId="5"/>
  </si>
  <si>
    <t xml:space="preserve"> ガツ</t>
    <phoneticPr fontId="5"/>
  </si>
  <si>
    <t>野菜スティック</t>
    <rPh sb="0" eb="2">
      <t>ヤサイ</t>
    </rPh>
    <phoneticPr fontId="5"/>
  </si>
  <si>
    <t>ホルモンのアヒージョ</t>
    <phoneticPr fontId="5"/>
  </si>
  <si>
    <t>480～650円　</t>
    <rPh sb="7" eb="8">
      <t>エン</t>
    </rPh>
    <phoneticPr fontId="5"/>
  </si>
  <si>
    <t xml:space="preserve"> レバー</t>
    <phoneticPr fontId="5"/>
  </si>
  <si>
    <t>　チーズディップ添え</t>
    <phoneticPr fontId="5"/>
  </si>
  <si>
    <t>　ボトルワイン（赤・白・泡計30種類）</t>
    <rPh sb="8" eb="9">
      <t>アカ</t>
    </rPh>
    <rPh sb="10" eb="11">
      <t>シロ</t>
    </rPh>
    <rPh sb="12" eb="13">
      <t>アワ</t>
    </rPh>
    <rPh sb="13" eb="14">
      <t>ケイ</t>
    </rPh>
    <rPh sb="16" eb="18">
      <t>シュルイ</t>
    </rPh>
    <phoneticPr fontId="5"/>
  </si>
  <si>
    <t xml:space="preserve"> テッポー</t>
    <phoneticPr fontId="5"/>
  </si>
  <si>
    <t>オリーブ</t>
    <phoneticPr fontId="5"/>
  </si>
  <si>
    <t>1800～4500円　</t>
    <rPh sb="9" eb="10">
      <t>エン</t>
    </rPh>
    <phoneticPr fontId="5"/>
  </si>
  <si>
    <t xml:space="preserve"> カシラ</t>
    <phoneticPr fontId="5"/>
  </si>
  <si>
    <t>140円</t>
    <rPh sb="3" eb="4">
      <t>エン</t>
    </rPh>
    <phoneticPr fontId="5"/>
  </si>
  <si>
    <t>自家製ピクルス</t>
    <rPh sb="0" eb="3">
      <t>ジカセイ</t>
    </rPh>
    <phoneticPr fontId="5"/>
  </si>
  <si>
    <t>など</t>
    <phoneticPr fontId="5"/>
  </si>
  <si>
    <t>　サングリア（２種類）　　　　　　　600円</t>
    <rPh sb="8" eb="10">
      <t>シュルイ</t>
    </rPh>
    <rPh sb="21" eb="22">
      <t>エン</t>
    </rPh>
    <phoneticPr fontId="5"/>
  </si>
  <si>
    <t xml:space="preserve"> ハラミ</t>
    <phoneticPr fontId="5"/>
  </si>
  <si>
    <t>豚レバーパテ</t>
    <rPh sb="0" eb="1">
      <t>ブタ</t>
    </rPh>
    <phoneticPr fontId="5"/>
  </si>
  <si>
    <t>・ごはんもの、デザート（計８品）</t>
    <rPh sb="12" eb="13">
      <t>ケイ</t>
    </rPh>
    <rPh sb="14" eb="15">
      <t>シナ</t>
    </rPh>
    <phoneticPr fontId="5"/>
  </si>
  <si>
    <t>　焼酎（５種類）　　　　　　　500～600円</t>
    <rPh sb="1" eb="3">
      <t>ショウチュウ</t>
    </rPh>
    <rPh sb="5" eb="7">
      <t>シュルイ</t>
    </rPh>
    <rPh sb="22" eb="23">
      <t>エン</t>
    </rPh>
    <phoneticPr fontId="5"/>
  </si>
  <si>
    <t>　盛合せ５本</t>
    <rPh sb="1" eb="2">
      <t>モ</t>
    </rPh>
    <rPh sb="2" eb="3">
      <t>ア</t>
    </rPh>
    <rPh sb="5" eb="6">
      <t>ホン</t>
    </rPh>
    <phoneticPr fontId="5"/>
  </si>
  <si>
    <t>シーザーサラダ</t>
    <phoneticPr fontId="5"/>
  </si>
  <si>
    <t>450円</t>
    <rPh sb="3" eb="4">
      <t>エン</t>
    </rPh>
    <phoneticPr fontId="5"/>
  </si>
  <si>
    <t>ガーリックライス</t>
    <phoneticPr fontId="5"/>
  </si>
  <si>
    <t>　日本酒（５種類）　　　　　500～700円</t>
    <rPh sb="1" eb="4">
      <t>ニホンシュ</t>
    </rPh>
    <rPh sb="6" eb="8">
      <t>シュルイ</t>
    </rPh>
    <rPh sb="21" eb="22">
      <t>エン</t>
    </rPh>
    <phoneticPr fontId="5"/>
  </si>
  <si>
    <t>　盛合せ８本</t>
    <rPh sb="1" eb="2">
      <t>モ</t>
    </rPh>
    <rPh sb="2" eb="3">
      <t>ア</t>
    </rPh>
    <rPh sb="5" eb="6">
      <t>ホン</t>
    </rPh>
    <phoneticPr fontId="5"/>
  </si>
  <si>
    <t>750円</t>
    <rPh sb="3" eb="4">
      <t>エン</t>
    </rPh>
    <phoneticPr fontId="5"/>
  </si>
  <si>
    <t>マッシュポテトの</t>
    <phoneticPr fontId="5"/>
  </si>
  <si>
    <t>うどんのカルボナーラ風</t>
    <rPh sb="10" eb="11">
      <t>フウ</t>
    </rPh>
    <phoneticPr fontId="5"/>
  </si>
  <si>
    <t>600円</t>
    <rPh sb="3" eb="4">
      <t>エン</t>
    </rPh>
    <phoneticPr fontId="5"/>
  </si>
  <si>
    <t>　サワー類（10種類）　　　450～500円　</t>
    <rPh sb="4" eb="5">
      <t>ルイ</t>
    </rPh>
    <rPh sb="8" eb="10">
      <t>シュルイ</t>
    </rPh>
    <rPh sb="21" eb="22">
      <t>エン</t>
    </rPh>
    <phoneticPr fontId="5"/>
  </si>
  <si>
    <t>　　生ハム包み</t>
    <phoneticPr fontId="5"/>
  </si>
  <si>
    <t>黒ごまアイス</t>
    <rPh sb="0" eb="1">
      <t>クロ</t>
    </rPh>
    <phoneticPr fontId="5"/>
  </si>
  <si>
    <t>350円</t>
    <rPh sb="3" eb="4">
      <t>エン</t>
    </rPh>
    <phoneticPr fontId="5"/>
  </si>
  <si>
    <t>　ソフトドリンク　　　　　　　　　300円～　</t>
    <rPh sb="20" eb="21">
      <t>エン</t>
    </rPh>
    <phoneticPr fontId="5"/>
  </si>
  <si>
    <t>◆月間売上高予測</t>
    <rPh sb="1" eb="3">
      <t>ゲッカン</t>
    </rPh>
    <rPh sb="3" eb="5">
      <t>ウリアゲ</t>
    </rPh>
    <rPh sb="5" eb="6">
      <t>ダカ</t>
    </rPh>
    <rPh sb="6" eb="8">
      <t>ヨソク</t>
    </rPh>
    <phoneticPr fontId="5"/>
  </si>
  <si>
    <t>月曜日～木曜日</t>
    <rPh sb="0" eb="3">
      <t>ゲツヨウビ</t>
    </rPh>
    <rPh sb="4" eb="5">
      <t>モク</t>
    </rPh>
    <rPh sb="5" eb="7">
      <t>ヨウビ</t>
    </rPh>
    <phoneticPr fontId="5"/>
  </si>
  <si>
    <t>単価（円）</t>
    <rPh sb="0" eb="2">
      <t>タンカ</t>
    </rPh>
    <rPh sb="3" eb="4">
      <t>エン</t>
    </rPh>
    <phoneticPr fontId="5"/>
  </si>
  <si>
    <t>客数（人）</t>
    <rPh sb="0" eb="2">
      <t>キャクスウ</t>
    </rPh>
    <rPh sb="3" eb="4">
      <t>ヒト</t>
    </rPh>
    <phoneticPr fontId="5"/>
  </si>
  <si>
    <t>客席数（席）</t>
    <rPh sb="0" eb="2">
      <t>キャクセキ</t>
    </rPh>
    <rPh sb="2" eb="3">
      <t>スウ</t>
    </rPh>
    <rPh sb="4" eb="5">
      <t>セキ</t>
    </rPh>
    <phoneticPr fontId="5"/>
  </si>
  <si>
    <t>回転数（回）</t>
    <rPh sb="0" eb="3">
      <t>カイテンスウ</t>
    </rPh>
    <rPh sb="4" eb="5">
      <t>カイ</t>
    </rPh>
    <phoneticPr fontId="5"/>
  </si>
  <si>
    <t>合計（円）</t>
    <rPh sb="0" eb="2">
      <t>ゴウケイ</t>
    </rPh>
    <rPh sb="3" eb="4">
      <t>エン</t>
    </rPh>
    <phoneticPr fontId="5"/>
  </si>
  <si>
    <t>1日当たり売上高合計</t>
    <rPh sb="1" eb="2">
      <t>ニチ</t>
    </rPh>
    <rPh sb="2" eb="3">
      <t>ア</t>
    </rPh>
    <rPh sb="5" eb="7">
      <t>ウリアゲ</t>
    </rPh>
    <rPh sb="7" eb="8">
      <t>ダカ</t>
    </rPh>
    <rPh sb="8" eb="10">
      <t>ゴウケイ</t>
    </rPh>
    <phoneticPr fontId="5"/>
  </si>
  <si>
    <t>一日当たり売上高合計</t>
    <rPh sb="0" eb="2">
      <t>イチニチ</t>
    </rPh>
    <rPh sb="2" eb="3">
      <t>ア</t>
    </rPh>
    <rPh sb="5" eb="7">
      <t>ウリアゲ</t>
    </rPh>
    <rPh sb="7" eb="8">
      <t>ダカ</t>
    </rPh>
    <rPh sb="8" eb="10">
      <t>ゴウケイ</t>
    </rPh>
    <phoneticPr fontId="5"/>
  </si>
  <si>
    <t>イベント</t>
    <phoneticPr fontId="5"/>
  </si>
  <si>
    <t>月間売上高</t>
    <rPh sb="0" eb="2">
      <t>ゲッカン</t>
    </rPh>
    <rPh sb="2" eb="4">
      <t>ウリアゲ</t>
    </rPh>
    <rPh sb="4" eb="5">
      <t>ダカ</t>
    </rPh>
    <phoneticPr fontId="5"/>
  </si>
  <si>
    <t>月曜～木曜</t>
    <rPh sb="0" eb="1">
      <t>ツキ</t>
    </rPh>
    <rPh sb="3" eb="4">
      <t>モク</t>
    </rPh>
    <phoneticPr fontId="5"/>
  </si>
  <si>
    <t>営業日数</t>
    <rPh sb="0" eb="4">
      <t>エイギョウニッスウ</t>
    </rPh>
    <phoneticPr fontId="5"/>
  </si>
  <si>
    <t>◆年間売上高予測</t>
    <rPh sb="1" eb="3">
      <t>ネンカン</t>
    </rPh>
    <rPh sb="3" eb="5">
      <t>ウリアゲ</t>
    </rPh>
    <rPh sb="5" eb="6">
      <t>ダカ</t>
    </rPh>
    <rPh sb="6" eb="8">
      <t>ヨソク</t>
    </rPh>
    <phoneticPr fontId="5"/>
  </si>
  <si>
    <t>月</t>
    <rPh sb="0" eb="1">
      <t>ツキ</t>
    </rPh>
    <phoneticPr fontId="5"/>
  </si>
  <si>
    <t>季節指数</t>
    <rPh sb="0" eb="2">
      <t>キセツ</t>
    </rPh>
    <rPh sb="2" eb="4">
      <t>シスウ</t>
    </rPh>
    <phoneticPr fontId="5"/>
  </si>
  <si>
    <t>１月</t>
    <rPh sb="1" eb="2">
      <t>ツキ</t>
    </rPh>
    <phoneticPr fontId="5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</si>
  <si>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</si>
  <si>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</si>
  <si>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</si>
  <si>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</si>
  <si>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</si>
  <si>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</si>
  <si>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</si>
  <si>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</si>
  <si>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</si>
  <si>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</si>
  <si>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</si>
  <si>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年間売上高</t>
    <rPh sb="0" eb="2">
      <t>ネンカン</t>
    </rPh>
    <rPh sb="2" eb="4">
      <t>ウリアゲ</t>
    </rPh>
    <rPh sb="4" eb="5">
      <t>ダカ</t>
    </rPh>
    <phoneticPr fontId="5"/>
  </si>
  <si>
    <t>原価率</t>
    <rPh sb="0" eb="2">
      <t>ゲンカ</t>
    </rPh>
    <rPh sb="2" eb="3">
      <t>リツ</t>
    </rPh>
    <phoneticPr fontId="5"/>
  </si>
  <si>
    <t>標準売上</t>
    <rPh sb="0" eb="2">
      <t>ヒョウジュン</t>
    </rPh>
    <rPh sb="2" eb="4">
      <t>ウリアゲ</t>
    </rPh>
    <phoneticPr fontId="5"/>
  </si>
  <si>
    <t>稼働率</t>
    <rPh sb="0" eb="2">
      <t>カドウ</t>
    </rPh>
    <rPh sb="2" eb="3">
      <t>リツ</t>
    </rPh>
    <phoneticPr fontId="5"/>
  </si>
  <si>
    <t>計画1期</t>
    <rPh sb="0" eb="2">
      <t>ケイカク</t>
    </rPh>
    <rPh sb="3" eb="4">
      <t>キ</t>
    </rPh>
    <phoneticPr fontId="5"/>
  </si>
  <si>
    <t>計画2期</t>
    <rPh sb="0" eb="2">
      <t>ケイカク</t>
    </rPh>
    <rPh sb="3" eb="4">
      <t>キ</t>
    </rPh>
    <phoneticPr fontId="5"/>
  </si>
  <si>
    <t>3期目以降</t>
    <rPh sb="1" eb="3">
      <t>キメ</t>
    </rPh>
    <rPh sb="3" eb="5">
      <t>イコウ</t>
    </rPh>
    <phoneticPr fontId="5"/>
  </si>
  <si>
    <t>売上高</t>
    <rPh sb="0" eb="2">
      <t>ウリアゲ</t>
    </rPh>
    <rPh sb="2" eb="3">
      <t>ダカ</t>
    </rPh>
    <phoneticPr fontId="5"/>
  </si>
  <si>
    <t>(うちサービス料)</t>
    <rPh sb="7" eb="8">
      <t>リョウ</t>
    </rPh>
    <phoneticPr fontId="5"/>
  </si>
  <si>
    <t>売上原価</t>
    <rPh sb="0" eb="2">
      <t>ウリアゲ</t>
    </rPh>
    <rPh sb="2" eb="4">
      <t>ゲンカ</t>
    </rPh>
    <phoneticPr fontId="5"/>
  </si>
  <si>
    <t>売上総利益</t>
    <rPh sb="0" eb="2">
      <t>ウリアゲ</t>
    </rPh>
    <rPh sb="2" eb="5">
      <t>ソウリエキ</t>
    </rPh>
    <phoneticPr fontId="5"/>
  </si>
  <si>
    <t>役員報酬</t>
    <rPh sb="0" eb="2">
      <t>ヤクイン</t>
    </rPh>
    <rPh sb="2" eb="4">
      <t>ホウシュウ</t>
    </rPh>
    <phoneticPr fontId="5"/>
  </si>
  <si>
    <t>給与</t>
    <rPh sb="0" eb="2">
      <t>キュウヨ</t>
    </rPh>
    <phoneticPr fontId="5"/>
  </si>
  <si>
    <t>地代家賃</t>
    <rPh sb="0" eb="2">
      <t>チダイ</t>
    </rPh>
    <rPh sb="2" eb="4">
      <t>ヤチン</t>
    </rPh>
    <phoneticPr fontId="5"/>
  </si>
  <si>
    <t>水道光熱費</t>
    <rPh sb="0" eb="2">
      <t>スイドウ</t>
    </rPh>
    <rPh sb="2" eb="5">
      <t>コウネツヒ</t>
    </rPh>
    <phoneticPr fontId="5"/>
  </si>
  <si>
    <t>広告宣伝費</t>
    <rPh sb="0" eb="2">
      <t>コウコク</t>
    </rPh>
    <rPh sb="2" eb="5">
      <t>センデンヒ</t>
    </rPh>
    <phoneticPr fontId="5"/>
  </si>
  <si>
    <t>支払手数料</t>
    <rPh sb="0" eb="2">
      <t>シハライ</t>
    </rPh>
    <rPh sb="2" eb="5">
      <t>テスウリョウ</t>
    </rPh>
    <phoneticPr fontId="5"/>
  </si>
  <si>
    <t>旅費交通費</t>
    <rPh sb="0" eb="2">
      <t>リョヒ</t>
    </rPh>
    <rPh sb="2" eb="5">
      <t>コウツウヒ</t>
    </rPh>
    <phoneticPr fontId="5"/>
  </si>
  <si>
    <t>通信費</t>
    <rPh sb="0" eb="3">
      <t>ツウシンヒ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</si>
  <si>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</si>
  <si>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修繕費</t>
    <rPh sb="0" eb="3">
      <t>シュウゼンヒ</t>
    </rPh>
    <phoneticPr fontId="5"/>
  </si>
  <si>
    <t>衛生管理費</t>
    <rPh sb="0" eb="2">
      <t>エイセイ</t>
    </rPh>
    <rPh sb="2" eb="5">
      <t>カンリヒ</t>
    </rPh>
    <phoneticPr fontId="5"/>
  </si>
  <si>
    <t>接待交際費</t>
    <rPh sb="0" eb="2">
      <t>セッタイ</t>
    </rPh>
    <rPh sb="2" eb="5">
      <t>コウサイヒ</t>
    </rPh>
    <phoneticPr fontId="5"/>
  </si>
  <si>
    <t>リサーチ費用</t>
    <rPh sb="4" eb="6">
      <t>ヒヨウ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</si>
  <si>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</si>
  <si>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礼金等償却</t>
    <rPh sb="0" eb="2">
      <t>レイキン</t>
    </rPh>
    <rPh sb="2" eb="3">
      <t>トウ</t>
    </rPh>
    <rPh sb="3" eb="5">
      <t>ショウキャク</t>
    </rPh>
    <phoneticPr fontId="5"/>
  </si>
  <si>
    <t>雑費</t>
    <rPh sb="0" eb="2">
      <t>ザッピ</t>
    </rPh>
    <phoneticPr fontId="5"/>
  </si>
  <si>
    <t>販管費計</t>
    <rPh sb="0" eb="1">
      <t>ハン</t>
    </rPh>
    <rPh sb="1" eb="2">
      <t>カン</t>
    </rPh>
    <rPh sb="2" eb="3">
      <t>ヒ</t>
    </rPh>
    <rPh sb="3" eb="4">
      <t>ケイ</t>
    </rPh>
    <phoneticPr fontId="5"/>
  </si>
  <si>
    <t>営業利益</t>
    <rPh sb="0" eb="2">
      <t>エイギョウ</t>
    </rPh>
    <rPh sb="2" eb="4">
      <t>リエキ</t>
    </rPh>
    <phoneticPr fontId="5"/>
  </si>
  <si>
    <t>ランチ(11:00～14:00)</t>
    <phoneticPr fontId="3"/>
  </si>
  <si>
    <t>ディナー①(17:00～20:00)</t>
    <phoneticPr fontId="3"/>
  </si>
  <si>
    <t>ディナー②(20:00～23:00)</t>
    <phoneticPr fontId="5"/>
  </si>
  <si>
    <t>ポテトコロッケのバルサミコソース仕立て</t>
    <phoneticPr fontId="5"/>
  </si>
  <si>
    <t>ホルモンのガーリックソテー</t>
    <phoneticPr fontId="5"/>
  </si>
  <si>
    <t>　</t>
    <phoneticPr fontId="3"/>
  </si>
  <si>
    <t>　生ビール　ジョッキ450円
グラス350円　</t>
    <rPh sb="1" eb="2">
      <t>ナマ</t>
    </rPh>
    <phoneticPr fontId="5"/>
  </si>
  <si>
    <t>定休日：なし</t>
    <rPh sb="0" eb="3">
      <t>テイキュウビ</t>
    </rPh>
    <phoneticPr fontId="5"/>
  </si>
  <si>
    <t>金曜日</t>
    <rPh sb="0" eb="1">
      <t>キン</t>
    </rPh>
    <phoneticPr fontId="5"/>
  </si>
  <si>
    <t>土・日曜日</t>
    <rPh sb="0" eb="1">
      <t>ツチ</t>
    </rPh>
    <rPh sb="2" eb="5">
      <t>ニチヨウビ</t>
    </rPh>
    <phoneticPr fontId="5"/>
  </si>
  <si>
    <t>金曜</t>
    <rPh sb="0" eb="1">
      <t>キン</t>
    </rPh>
    <rPh sb="1" eb="2">
      <t>ヨウ</t>
    </rPh>
    <phoneticPr fontId="5"/>
  </si>
  <si>
    <t>土・日曜</t>
    <rPh sb="0" eb="1">
      <t>ツチ</t>
    </rPh>
    <rPh sb="2" eb="4">
      <t>ニチヨウ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</si>
</sst>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 "/>
    <numFmt numFmtId="178" formatCode="0.0_ "/>
    <numFmt numFmtId="179" formatCode="0.000_ "/>
    <numFmt numFmtId="180" formatCode="yyyy&quot;年&quot;m&quot;月&quot;;@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8" fillId="0" borderId="18" xfId="0" applyFont="1" applyBorder="1" applyAlignment="1">
      <alignment horizontal="right" vertical="center"/>
    </xf>
    <xf numFmtId="38" fontId="8" fillId="0" borderId="0" xfId="0" applyNumberFormat="1" applyFont="1" applyAlignment="1">
      <alignment horizontal="justify" vertical="center"/>
    </xf>
    <xf numFmtId="38" fontId="8" fillId="0" borderId="17" xfId="0" applyNumberFormat="1" applyFont="1" applyBorder="1" applyAlignment="1">
      <alignment horizontal="justify" vertical="center"/>
    </xf>
    <xf numFmtId="0" fontId="0" fillId="0" borderId="17" xfId="0" applyBorder="1">
      <alignment vertical="center"/>
    </xf>
    <xf numFmtId="0" fontId="8" fillId="0" borderId="17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8" fillId="0" borderId="17" xfId="0" applyFont="1" applyBorder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justify" vertical="center"/>
    </xf>
    <xf numFmtId="0" fontId="8" fillId="0" borderId="21" xfId="0" applyFont="1" applyBorder="1">
      <alignment vertical="center"/>
    </xf>
    <xf numFmtId="0" fontId="8" fillId="0" borderId="22" xfId="0" applyFont="1" applyBorder="1" applyAlignment="1">
      <alignment horizontal="justify" vertical="center"/>
    </xf>
    <xf numFmtId="38" fontId="0" fillId="0" borderId="0" xfId="0" applyNumberFormat="1">
      <alignment vertical="center"/>
    </xf>
    <xf numFmtId="0" fontId="2" fillId="0" borderId="0" xfId="3">
      <alignment vertical="center"/>
    </xf>
    <xf numFmtId="0" fontId="2" fillId="0" borderId="0" xfId="3" applyAlignment="1"/>
    <xf numFmtId="0" fontId="9" fillId="3" borderId="23" xfId="3" applyFont="1" applyFill="1" applyBorder="1" applyAlignment="1">
      <alignment horizontal="center" vertical="center"/>
    </xf>
    <xf numFmtId="0" fontId="9" fillId="3" borderId="24" xfId="3" applyFont="1" applyFill="1" applyBorder="1" applyAlignment="1">
      <alignment horizontal="center" vertical="center"/>
    </xf>
    <xf numFmtId="176" fontId="2" fillId="4" borderId="23" xfId="3" applyNumberFormat="1" applyFill="1" applyBorder="1" applyAlignment="1"/>
    <xf numFmtId="177" fontId="2" fillId="0" borderId="23" xfId="3" applyNumberFormat="1" applyBorder="1" applyAlignment="1"/>
    <xf numFmtId="0" fontId="2" fillId="4" borderId="23" xfId="3" applyFill="1" applyBorder="1" applyAlignment="1"/>
    <xf numFmtId="178" fontId="2" fillId="4" borderId="23" xfId="3" applyNumberFormat="1" applyFill="1" applyBorder="1" applyAlignment="1"/>
    <xf numFmtId="0" fontId="11" fillId="0" borderId="0" xfId="3" applyFont="1" applyAlignment="1">
      <alignment horizontal="center"/>
    </xf>
    <xf numFmtId="176" fontId="12" fillId="0" borderId="0" xfId="3" applyNumberFormat="1" applyFont="1" applyAlignment="1">
      <alignment horizontal="right"/>
    </xf>
    <xf numFmtId="0" fontId="11" fillId="0" borderId="27" xfId="3" applyFont="1" applyBorder="1" applyAlignment="1"/>
    <xf numFmtId="0" fontId="11" fillId="0" borderId="30" xfId="3" applyFont="1" applyBorder="1" applyAlignment="1"/>
    <xf numFmtId="0" fontId="11" fillId="0" borderId="29" xfId="3" applyFont="1" applyBorder="1" applyAlignment="1"/>
    <xf numFmtId="0" fontId="9" fillId="3" borderId="5" xfId="3" applyFont="1" applyFill="1" applyBorder="1" applyAlignment="1">
      <alignment horizontal="center"/>
    </xf>
    <xf numFmtId="0" fontId="9" fillId="3" borderId="24" xfId="3" applyFont="1" applyFill="1" applyBorder="1" applyAlignment="1">
      <alignment horizontal="center"/>
    </xf>
    <xf numFmtId="0" fontId="9" fillId="3" borderId="6" xfId="3" applyFont="1" applyFill="1" applyBorder="1" applyAlignment="1">
      <alignment horizontal="center"/>
    </xf>
    <xf numFmtId="176" fontId="2" fillId="0" borderId="23" xfId="3" applyNumberFormat="1" applyBorder="1" applyAlignment="1"/>
    <xf numFmtId="38" fontId="2" fillId="0" borderId="0" xfId="1" applyFont="1" applyAlignment="1">
      <alignment vertical="center"/>
    </xf>
    <xf numFmtId="38" fontId="2" fillId="0" borderId="0" xfId="3" applyNumberFormat="1">
      <alignment vertical="center"/>
    </xf>
    <xf numFmtId="38" fontId="2" fillId="0" borderId="0" xfId="4" applyFont="1">
      <alignment vertical="center"/>
    </xf>
    <xf numFmtId="0" fontId="2" fillId="0" borderId="23" xfId="3" applyBorder="1" applyAlignment="1">
      <alignment horizontal="center" vertical="center"/>
    </xf>
    <xf numFmtId="178" fontId="2" fillId="4" borderId="23" xfId="3" applyNumberFormat="1" applyFill="1" applyBorder="1">
      <alignment vertical="center"/>
    </xf>
    <xf numFmtId="38" fontId="2" fillId="0" borderId="23" xfId="4" applyFont="1" applyBorder="1" applyAlignment="1">
      <alignment vertical="center"/>
    </xf>
    <xf numFmtId="178" fontId="2" fillId="5" borderId="23" xfId="3" applyNumberFormat="1" applyFill="1" applyBorder="1">
      <alignment vertical="center"/>
    </xf>
    <xf numFmtId="0" fontId="2" fillId="0" borderId="31" xfId="3" applyBorder="1" applyAlignment="1">
      <alignment horizontal="center" vertical="center"/>
    </xf>
    <xf numFmtId="178" fontId="2" fillId="5" borderId="31" xfId="3" applyNumberFormat="1" applyFill="1" applyBorder="1">
      <alignment vertical="center"/>
    </xf>
    <xf numFmtId="178" fontId="2" fillId="0" borderId="0" xfId="3" applyNumberFormat="1">
      <alignment vertical="center"/>
    </xf>
    <xf numFmtId="9" fontId="2" fillId="0" borderId="0" xfId="2" applyFont="1" applyAlignment="1">
      <alignment vertical="center"/>
    </xf>
    <xf numFmtId="179" fontId="2" fillId="0" borderId="0" xfId="3" applyNumberFormat="1">
      <alignment vertical="center"/>
    </xf>
    <xf numFmtId="38" fontId="2" fillId="0" borderId="0" xfId="4" applyFont="1" applyBorder="1" applyAlignment="1">
      <alignment vertical="center"/>
    </xf>
    <xf numFmtId="38" fontId="2" fillId="0" borderId="23" xfId="3" applyNumberFormat="1" applyBorder="1">
      <alignment vertical="center"/>
    </xf>
    <xf numFmtId="0" fontId="2" fillId="6" borderId="33" xfId="3" applyFill="1" applyBorder="1">
      <alignment vertical="center"/>
    </xf>
    <xf numFmtId="0" fontId="2" fillId="6" borderId="34" xfId="3" applyFill="1" applyBorder="1">
      <alignment vertical="center"/>
    </xf>
    <xf numFmtId="180" fontId="15" fillId="6" borderId="35" xfId="3" applyNumberFormat="1" applyFont="1" applyFill="1" applyBorder="1" applyAlignment="1">
      <alignment horizontal="center" vertical="center"/>
    </xf>
    <xf numFmtId="180" fontId="15" fillId="6" borderId="36" xfId="3" applyNumberFormat="1" applyFont="1" applyFill="1" applyBorder="1" applyAlignment="1">
      <alignment horizontal="center" vertical="center"/>
    </xf>
    <xf numFmtId="180" fontId="15" fillId="0" borderId="0" xfId="3" applyNumberFormat="1" applyFont="1" applyAlignment="1">
      <alignment horizontal="center" vertical="center"/>
    </xf>
    <xf numFmtId="180" fontId="15" fillId="6" borderId="33" xfId="3" applyNumberFormat="1" applyFont="1" applyFill="1" applyBorder="1" applyAlignment="1">
      <alignment horizontal="center" vertical="center"/>
    </xf>
    <xf numFmtId="180" fontId="15" fillId="6" borderId="36" xfId="3" applyNumberFormat="1" applyFont="1" applyFill="1" applyBorder="1" applyAlignment="1">
      <alignment horizontal="center" vertical="center" wrapText="1"/>
    </xf>
    <xf numFmtId="180" fontId="15" fillId="0" borderId="0" xfId="3" applyNumberFormat="1" applyFont="1" applyAlignment="1">
      <alignment horizontal="center" vertical="center" wrapText="1"/>
    </xf>
    <xf numFmtId="0" fontId="2" fillId="0" borderId="37" xfId="3" applyBorder="1">
      <alignment vertical="center"/>
    </xf>
    <xf numFmtId="0" fontId="2" fillId="0" borderId="38" xfId="3" applyBorder="1">
      <alignment vertical="center"/>
    </xf>
    <xf numFmtId="38" fontId="2" fillId="0" borderId="39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38" fontId="2" fillId="0" borderId="0" xfId="4" applyFont="1" applyBorder="1">
      <alignment vertical="center"/>
    </xf>
    <xf numFmtId="38" fontId="2" fillId="0" borderId="39" xfId="4" applyFont="1" applyBorder="1">
      <alignment vertical="center"/>
    </xf>
    <xf numFmtId="38" fontId="2" fillId="0" borderId="37" xfId="4" applyFont="1" applyBorder="1">
      <alignment vertical="center"/>
    </xf>
    <xf numFmtId="38" fontId="2" fillId="0" borderId="40" xfId="4" applyFont="1" applyBorder="1">
      <alignment vertical="center"/>
    </xf>
    <xf numFmtId="38" fontId="2" fillId="0" borderId="0" xfId="4" applyFont="1" applyFill="1" applyBorder="1">
      <alignment vertical="center"/>
    </xf>
    <xf numFmtId="0" fontId="2" fillId="0" borderId="41" xfId="3" applyBorder="1">
      <alignment vertical="center"/>
    </xf>
    <xf numFmtId="0" fontId="2" fillId="0" borderId="42" xfId="3" applyBorder="1">
      <alignment vertical="center"/>
    </xf>
    <xf numFmtId="38" fontId="2" fillId="0" borderId="43" xfId="1" applyFont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43" xfId="4" applyFont="1" applyBorder="1">
      <alignment vertical="center"/>
    </xf>
    <xf numFmtId="0" fontId="2" fillId="0" borderId="45" xfId="3" applyBorder="1">
      <alignment vertical="center"/>
    </xf>
    <xf numFmtId="0" fontId="2" fillId="0" borderId="46" xfId="3" applyBorder="1">
      <alignment vertical="center"/>
    </xf>
    <xf numFmtId="38" fontId="2" fillId="0" borderId="47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7" xfId="4" applyFont="1" applyBorder="1">
      <alignment vertical="center"/>
    </xf>
    <xf numFmtId="38" fontId="2" fillId="0" borderId="48" xfId="4" applyFont="1" applyBorder="1">
      <alignment vertical="center"/>
    </xf>
    <xf numFmtId="0" fontId="2" fillId="6" borderId="11" xfId="3" applyFill="1" applyBorder="1">
      <alignment vertical="center"/>
    </xf>
    <xf numFmtId="0" fontId="2" fillId="6" borderId="28" xfId="3" applyFill="1" applyBorder="1">
      <alignment vertical="center"/>
    </xf>
    <xf numFmtId="38" fontId="2" fillId="6" borderId="49" xfId="1" applyFont="1" applyFill="1" applyBorder="1" applyAlignment="1">
      <alignment vertical="center"/>
    </xf>
    <xf numFmtId="38" fontId="2" fillId="6" borderId="11" xfId="1" applyFont="1" applyFill="1" applyBorder="1" applyAlignment="1">
      <alignment vertical="center"/>
    </xf>
    <xf numFmtId="38" fontId="2" fillId="6" borderId="50" xfId="1" applyFont="1" applyFill="1" applyBorder="1" applyAlignment="1">
      <alignment vertical="center"/>
    </xf>
    <xf numFmtId="38" fontId="2" fillId="6" borderId="49" xfId="4" applyFont="1" applyFill="1" applyBorder="1">
      <alignment vertical="center"/>
    </xf>
    <xf numFmtId="38" fontId="2" fillId="6" borderId="11" xfId="4" applyFont="1" applyFill="1" applyBorder="1">
      <alignment vertical="center"/>
    </xf>
    <xf numFmtId="38" fontId="2" fillId="6" borderId="50" xfId="4" applyFont="1" applyFill="1" applyBorder="1">
      <alignment vertical="center"/>
    </xf>
    <xf numFmtId="0" fontId="2" fillId="0" borderId="51" xfId="3" applyBorder="1">
      <alignment vertical="center"/>
    </xf>
    <xf numFmtId="0" fontId="2" fillId="0" borderId="52" xfId="3" applyBorder="1">
      <alignment vertical="center"/>
    </xf>
    <xf numFmtId="38" fontId="2" fillId="0" borderId="52" xfId="1" applyFont="1" applyBorder="1" applyAlignment="1">
      <alignment vertical="center"/>
    </xf>
    <xf numFmtId="38" fontId="2" fillId="0" borderId="53" xfId="1" applyFont="1" applyFill="1" applyBorder="1" applyAlignment="1">
      <alignment vertical="center"/>
    </xf>
    <xf numFmtId="38" fontId="2" fillId="0" borderId="51" xfId="1" applyFont="1" applyFill="1" applyBorder="1" applyAlignment="1">
      <alignment vertical="center"/>
    </xf>
    <xf numFmtId="38" fontId="2" fillId="0" borderId="54" xfId="1" applyFont="1" applyFill="1" applyBorder="1" applyAlignment="1">
      <alignment vertical="center"/>
    </xf>
    <xf numFmtId="38" fontId="2" fillId="0" borderId="53" xfId="4" applyFont="1" applyFill="1" applyBorder="1">
      <alignment vertical="center"/>
    </xf>
    <xf numFmtId="38" fontId="2" fillId="0" borderId="51" xfId="4" applyFont="1" applyFill="1" applyBorder="1">
      <alignment vertical="center"/>
    </xf>
    <xf numFmtId="38" fontId="2" fillId="0" borderId="36" xfId="4" applyFont="1" applyBorder="1">
      <alignment vertical="center"/>
    </xf>
    <xf numFmtId="38" fontId="2" fillId="0" borderId="53" xfId="4" applyFont="1" applyBorder="1">
      <alignment vertical="center"/>
    </xf>
    <xf numFmtId="38" fontId="2" fillId="0" borderId="38" xfId="1" applyFont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54" xfId="4" applyFont="1" applyBorder="1">
      <alignment vertical="center"/>
    </xf>
    <xf numFmtId="38" fontId="2" fillId="0" borderId="39" xfId="1" applyFont="1" applyFill="1" applyBorder="1" applyAlignment="1">
      <alignment vertical="center"/>
    </xf>
    <xf numFmtId="38" fontId="2" fillId="0" borderId="37" xfId="1" applyFont="1" applyFill="1" applyBorder="1" applyAlignment="1">
      <alignment vertical="center"/>
    </xf>
    <xf numFmtId="38" fontId="2" fillId="0" borderId="39" xfId="4" applyFont="1" applyFill="1" applyBorder="1">
      <alignment vertical="center"/>
    </xf>
    <xf numFmtId="38" fontId="2" fillId="0" borderId="46" xfId="1" applyFont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48" xfId="1" applyFont="1" applyFill="1" applyBorder="1" applyAlignment="1">
      <alignment vertical="center"/>
    </xf>
    <xf numFmtId="38" fontId="2" fillId="0" borderId="47" xfId="4" applyFont="1" applyFill="1" applyBorder="1">
      <alignment vertical="center"/>
    </xf>
    <xf numFmtId="0" fontId="2" fillId="0" borderId="49" xfId="3" applyBorder="1">
      <alignment vertical="center"/>
    </xf>
    <xf numFmtId="38" fontId="2" fillId="0" borderId="4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50" xfId="1" applyFont="1" applyBorder="1" applyAlignment="1">
      <alignment vertical="center"/>
    </xf>
    <xf numFmtId="38" fontId="2" fillId="0" borderId="49" xfId="4" applyFont="1" applyBorder="1">
      <alignment vertical="center"/>
    </xf>
    <xf numFmtId="38" fontId="2" fillId="0" borderId="11" xfId="4" applyFont="1" applyBorder="1">
      <alignment vertical="center"/>
    </xf>
    <xf numFmtId="38" fontId="2" fillId="0" borderId="55" xfId="4" applyFont="1" applyBorder="1">
      <alignment vertical="center"/>
    </xf>
    <xf numFmtId="38" fontId="2" fillId="0" borderId="23" xfId="4" applyFont="1" applyBorder="1">
      <alignment vertical="center"/>
    </xf>
    <xf numFmtId="0" fontId="2" fillId="6" borderId="49" xfId="3" applyFill="1" applyBorder="1">
      <alignment vertical="center"/>
    </xf>
    <xf numFmtId="0" fontId="0" fillId="0" borderId="23" xfId="3" applyFont="1" applyBorder="1" applyAlignment="1"/>
    <xf numFmtId="0" fontId="8" fillId="0" borderId="18" xfId="0" applyFont="1" applyBorder="1" applyAlignment="1">
      <alignment horizontal="justify" vertical="center" wrapText="1"/>
    </xf>
    <xf numFmtId="0" fontId="0" fillId="0" borderId="0" xfId="3" applyFont="1" applyAlignment="1"/>
    <xf numFmtId="180" fontId="15" fillId="6" borderId="34" xfId="3" applyNumberFormat="1" applyFont="1" applyFill="1" applyBorder="1" applyAlignment="1">
      <alignment horizontal="center" vertical="center"/>
    </xf>
    <xf numFmtId="38" fontId="2" fillId="0" borderId="42" xfId="1" applyFont="1" applyBorder="1" applyAlignment="1">
      <alignment vertical="center"/>
    </xf>
    <xf numFmtId="38" fontId="2" fillId="6" borderId="28" xfId="1" applyFont="1" applyFill="1" applyBorder="1" applyAlignment="1">
      <alignment vertical="center"/>
    </xf>
    <xf numFmtId="38" fontId="2" fillId="0" borderId="28" xfId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38" fontId="8" fillId="0" borderId="0" xfId="0" applyNumberFormat="1" applyFont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38" fontId="8" fillId="0" borderId="17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9" fontId="0" fillId="0" borderId="5" xfId="0" applyNumberFormat="1" applyBorder="1" applyAlignment="1">
      <alignment horizontal="left" vertical="center" wrapText="1"/>
    </xf>
    <xf numFmtId="9" fontId="0" fillId="0" borderId="6" xfId="0" applyNumberFormat="1" applyBorder="1" applyAlignment="1">
      <alignment horizontal="left" vertical="center" wrapText="1"/>
    </xf>
    <xf numFmtId="9" fontId="0" fillId="0" borderId="7" xfId="0" applyNumberForma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1" fillId="0" borderId="32" xfId="3" applyFont="1" applyBorder="1" applyAlignment="1">
      <alignment horizontal="center" vertical="center"/>
    </xf>
    <xf numFmtId="38" fontId="11" fillId="0" borderId="32" xfId="4" applyFont="1" applyBorder="1" applyAlignment="1">
      <alignment vertical="center"/>
    </xf>
    <xf numFmtId="38" fontId="2" fillId="0" borderId="23" xfId="4" applyFont="1" applyBorder="1" applyAlignment="1">
      <alignment vertical="center"/>
    </xf>
    <xf numFmtId="0" fontId="9" fillId="3" borderId="5" xfId="3" applyFont="1" applyFill="1" applyBorder="1" applyAlignment="1">
      <alignment horizontal="center" vertical="center"/>
    </xf>
    <xf numFmtId="0" fontId="9" fillId="3" borderId="24" xfId="3" applyFont="1" applyFill="1" applyBorder="1" applyAlignment="1">
      <alignment horizontal="center" vertical="center"/>
    </xf>
    <xf numFmtId="176" fontId="12" fillId="4" borderId="27" xfId="3" applyNumberFormat="1" applyFont="1" applyFill="1" applyBorder="1" applyAlignment="1">
      <alignment horizontal="right"/>
    </xf>
    <xf numFmtId="176" fontId="12" fillId="4" borderId="29" xfId="3" applyNumberFormat="1" applyFont="1" applyFill="1" applyBorder="1" applyAlignment="1">
      <alignment horizontal="right"/>
    </xf>
    <xf numFmtId="0" fontId="9" fillId="3" borderId="8" xfId="3" applyFont="1" applyFill="1" applyBorder="1" applyAlignment="1">
      <alignment horizontal="center" vertical="center"/>
    </xf>
    <xf numFmtId="0" fontId="9" fillId="3" borderId="11" xfId="3" applyFont="1" applyFill="1" applyBorder="1" applyAlignment="1">
      <alignment horizontal="center" vertical="center"/>
    </xf>
    <xf numFmtId="0" fontId="9" fillId="3" borderId="6" xfId="3" applyFont="1" applyFill="1" applyBorder="1" applyAlignment="1">
      <alignment horizontal="center"/>
    </xf>
    <xf numFmtId="0" fontId="2" fillId="0" borderId="24" xfId="3" applyBorder="1" applyAlignment="1"/>
    <xf numFmtId="176" fontId="12" fillId="0" borderId="5" xfId="3" applyNumberFormat="1" applyFont="1" applyBorder="1" applyAlignment="1">
      <alignment horizontal="center"/>
    </xf>
    <xf numFmtId="0" fontId="13" fillId="0" borderId="24" xfId="3" applyFont="1" applyBorder="1" applyAlignment="1"/>
    <xf numFmtId="0" fontId="9" fillId="3" borderId="23" xfId="3" applyFont="1" applyFill="1" applyBorder="1" applyAlignment="1">
      <alignment horizontal="center" vertical="center"/>
    </xf>
    <xf numFmtId="176" fontId="10" fillId="0" borderId="5" xfId="3" applyNumberFormat="1" applyFont="1" applyBorder="1" applyAlignment="1">
      <alignment horizontal="right"/>
    </xf>
    <xf numFmtId="176" fontId="10" fillId="0" borderId="24" xfId="3" applyNumberFormat="1" applyFont="1" applyBorder="1" applyAlignment="1">
      <alignment horizontal="right"/>
    </xf>
    <xf numFmtId="0" fontId="11" fillId="0" borderId="27" xfId="3" applyFont="1" applyBorder="1" applyAlignment="1">
      <alignment horizontal="center"/>
    </xf>
    <xf numFmtId="0" fontId="11" fillId="0" borderId="30" xfId="3" applyFont="1" applyBorder="1" applyAlignment="1">
      <alignment horizontal="center"/>
    </xf>
    <xf numFmtId="0" fontId="11" fillId="0" borderId="29" xfId="3" applyFont="1" applyBorder="1" applyAlignment="1">
      <alignment horizontal="center"/>
    </xf>
    <xf numFmtId="176" fontId="12" fillId="0" borderId="27" xfId="3" applyNumberFormat="1" applyFont="1" applyBorder="1" applyAlignment="1">
      <alignment horizontal="right"/>
    </xf>
    <xf numFmtId="176" fontId="12" fillId="0" borderId="29" xfId="3" applyNumberFormat="1" applyFont="1" applyBorder="1" applyAlignment="1">
      <alignment horizontal="right"/>
    </xf>
    <xf numFmtId="176" fontId="10" fillId="0" borderId="25" xfId="3" applyNumberFormat="1" applyFont="1" applyBorder="1" applyAlignment="1">
      <alignment horizontal="right"/>
    </xf>
    <xf numFmtId="176" fontId="10" fillId="0" borderId="26" xfId="3" applyNumberFormat="1" applyFont="1" applyBorder="1" applyAlignment="1">
      <alignment horizontal="right"/>
    </xf>
    <xf numFmtId="0" fontId="11" fillId="0" borderId="12" xfId="3" applyFont="1" applyBorder="1" applyAlignment="1">
      <alignment horizontal="center"/>
    </xf>
    <xf numFmtId="0" fontId="11" fillId="0" borderId="28" xfId="3" applyFont="1" applyBorder="1" applyAlignment="1">
      <alignment horizontal="center"/>
    </xf>
  </cellXfs>
  <cellStyles count="5">
    <cellStyle name="パーセント" xfId="2" builtinId="5"/>
    <cellStyle name="桁区切り" xfId="1" builtinId="6"/>
    <cellStyle name="桁区切り 5" xfId="4" xr:uid="{00000000-0005-0000-0000-000002000000}"/>
    <cellStyle name="標準" xfId="0" builtinId="0"/>
    <cellStyle name="標準 3" xfId="3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5"/>
  <sheetViews>
    <sheetView tabSelected="1" topLeftCell="B1" workbookViewId="0">
      <selection activeCell="J23" sqref="J23"/>
    </sheetView>
  </sheetViews>
  <sheetFormatPr defaultColWidth="15.58203125" defaultRowHeight="18" x14ac:dyDescent="0.55000000000000004"/>
  <cols>
    <col min="2" max="2" width="15.25" bestFit="1" customWidth="1"/>
    <col min="3" max="3" width="6" customWidth="1"/>
    <col min="4" max="4" width="15.25" bestFit="1" customWidth="1"/>
    <col min="5" max="5" width="6" customWidth="1"/>
    <col min="6" max="6" width="17.25" customWidth="1"/>
    <col min="7" max="7" width="6" customWidth="1"/>
    <col min="8" max="8" width="25.25" customWidth="1"/>
  </cols>
  <sheetData>
    <row r="1" spans="2:8" ht="23.25" customHeight="1" thickBot="1" x14ac:dyDescent="0.6"/>
    <row r="2" spans="2:8" ht="32.5" x14ac:dyDescent="0.55000000000000004">
      <c r="B2" s="151" t="s">
        <v>0</v>
      </c>
      <c r="C2" s="152"/>
      <c r="D2" s="152"/>
      <c r="E2" s="152"/>
      <c r="F2" s="152"/>
      <c r="G2" s="152"/>
      <c r="H2" s="153"/>
    </row>
    <row r="3" spans="2:8" ht="21.75" customHeight="1" x14ac:dyDescent="0.55000000000000004">
      <c r="B3" s="1" t="s">
        <v>1</v>
      </c>
      <c r="C3" s="132" t="s">
        <v>2</v>
      </c>
      <c r="D3" s="133"/>
      <c r="E3" s="133"/>
      <c r="F3" s="133"/>
      <c r="G3" s="133"/>
      <c r="H3" s="134"/>
    </row>
    <row r="4" spans="2:8" ht="21.75" customHeight="1" x14ac:dyDescent="0.55000000000000004">
      <c r="B4" s="1" t="s">
        <v>3</v>
      </c>
      <c r="C4" s="132" t="s">
        <v>4</v>
      </c>
      <c r="D4" s="133"/>
      <c r="E4" s="133"/>
      <c r="F4" s="133"/>
      <c r="G4" s="133"/>
      <c r="H4" s="134"/>
    </row>
    <row r="5" spans="2:8" ht="21.75" customHeight="1" x14ac:dyDescent="0.55000000000000004">
      <c r="B5" s="1" t="s">
        <v>5</v>
      </c>
      <c r="C5" s="132" t="s">
        <v>6</v>
      </c>
      <c r="D5" s="133"/>
      <c r="E5" s="133"/>
      <c r="F5" s="133"/>
      <c r="G5" s="133"/>
      <c r="H5" s="134"/>
    </row>
    <row r="6" spans="2:8" ht="21.75" customHeight="1" x14ac:dyDescent="0.55000000000000004">
      <c r="B6" s="1" t="s">
        <v>7</v>
      </c>
      <c r="C6" s="132" t="s">
        <v>8</v>
      </c>
      <c r="D6" s="133"/>
      <c r="E6" s="133"/>
      <c r="F6" s="133"/>
      <c r="G6" s="133"/>
      <c r="H6" s="134"/>
    </row>
    <row r="7" spans="2:8" ht="76.5" customHeight="1" x14ac:dyDescent="0.55000000000000004">
      <c r="B7" s="1" t="s">
        <v>9</v>
      </c>
      <c r="C7" s="154" t="s">
        <v>10</v>
      </c>
      <c r="D7" s="155"/>
      <c r="E7" s="155"/>
      <c r="F7" s="155"/>
      <c r="G7" s="155"/>
      <c r="H7" s="156"/>
    </row>
    <row r="8" spans="2:8" ht="21.75" customHeight="1" x14ac:dyDescent="0.55000000000000004">
      <c r="B8" s="141" t="s">
        <v>11</v>
      </c>
      <c r="C8" s="142" t="s">
        <v>12</v>
      </c>
      <c r="D8" s="143"/>
      <c r="E8" s="143"/>
      <c r="F8" s="143"/>
      <c r="G8" s="143"/>
      <c r="H8" s="144"/>
    </row>
    <row r="9" spans="2:8" ht="21.75" customHeight="1" x14ac:dyDescent="0.55000000000000004">
      <c r="B9" s="141"/>
      <c r="C9" s="145" t="s">
        <v>13</v>
      </c>
      <c r="D9" s="146"/>
      <c r="E9" s="146"/>
      <c r="F9" s="146"/>
      <c r="G9" s="146"/>
      <c r="H9" s="147"/>
    </row>
    <row r="10" spans="2:8" ht="36" x14ac:dyDescent="0.55000000000000004">
      <c r="B10" s="2" t="s">
        <v>14</v>
      </c>
      <c r="C10" s="148">
        <v>0.4</v>
      </c>
      <c r="D10" s="149"/>
      <c r="E10" s="149"/>
      <c r="F10" s="149"/>
      <c r="G10" s="149"/>
      <c r="H10" s="150"/>
    </row>
    <row r="11" spans="2:8" ht="21.75" customHeight="1" x14ac:dyDescent="0.55000000000000004">
      <c r="B11" s="1" t="s">
        <v>15</v>
      </c>
      <c r="C11" s="132" t="s">
        <v>16</v>
      </c>
      <c r="D11" s="133"/>
      <c r="E11" s="133"/>
      <c r="F11" s="133"/>
      <c r="G11" s="133"/>
      <c r="H11" s="134"/>
    </row>
    <row r="12" spans="2:8" ht="21.75" customHeight="1" x14ac:dyDescent="0.55000000000000004">
      <c r="B12" s="3" t="s">
        <v>17</v>
      </c>
      <c r="C12" s="132" t="s">
        <v>18</v>
      </c>
      <c r="D12" s="133"/>
      <c r="E12" s="133"/>
      <c r="F12" s="133"/>
      <c r="G12" s="133"/>
      <c r="H12" s="134"/>
    </row>
    <row r="13" spans="2:8" ht="21.75" customHeight="1" x14ac:dyDescent="0.55000000000000004">
      <c r="B13" s="1" t="s">
        <v>19</v>
      </c>
      <c r="C13" s="132" t="s">
        <v>20</v>
      </c>
      <c r="D13" s="133"/>
      <c r="E13" s="133"/>
      <c r="F13" s="133"/>
      <c r="G13" s="133"/>
      <c r="H13" s="134"/>
    </row>
    <row r="14" spans="2:8" ht="21.75" customHeight="1" x14ac:dyDescent="0.55000000000000004">
      <c r="B14" s="1" t="s">
        <v>21</v>
      </c>
      <c r="C14" s="132" t="s">
        <v>22</v>
      </c>
      <c r="D14" s="133"/>
      <c r="E14" s="133"/>
      <c r="F14" s="133"/>
      <c r="G14" s="133"/>
      <c r="H14" s="134"/>
    </row>
    <row r="15" spans="2:8" ht="21.75" customHeight="1" x14ac:dyDescent="0.55000000000000004">
      <c r="B15" s="1" t="s">
        <v>23</v>
      </c>
      <c r="C15" s="132" t="s">
        <v>24</v>
      </c>
      <c r="D15" s="133"/>
      <c r="E15" s="133"/>
      <c r="F15" s="133"/>
      <c r="G15" s="133"/>
      <c r="H15" s="134"/>
    </row>
    <row r="16" spans="2:8" ht="21.75" customHeight="1" x14ac:dyDescent="0.55000000000000004">
      <c r="B16" s="1" t="s">
        <v>25</v>
      </c>
      <c r="C16" s="132" t="s">
        <v>26</v>
      </c>
      <c r="D16" s="133"/>
      <c r="E16" s="133"/>
      <c r="F16" s="133"/>
      <c r="G16" s="133"/>
      <c r="H16" s="134"/>
    </row>
    <row r="17" spans="2:8" ht="21.75" customHeight="1" x14ac:dyDescent="0.55000000000000004">
      <c r="B17" s="135" t="s">
        <v>27</v>
      </c>
      <c r="C17" s="136"/>
      <c r="D17" s="136"/>
      <c r="E17" s="136"/>
      <c r="F17" s="136"/>
      <c r="G17" s="136"/>
      <c r="H17" s="137"/>
    </row>
    <row r="18" spans="2:8" x14ac:dyDescent="0.55000000000000004">
      <c r="B18" s="138" t="s">
        <v>28</v>
      </c>
      <c r="C18" s="139"/>
      <c r="D18" s="139"/>
      <c r="E18" s="139"/>
      <c r="F18" s="139"/>
      <c r="G18" s="140"/>
      <c r="H18" s="4" t="s">
        <v>29</v>
      </c>
    </row>
    <row r="19" spans="2:8" ht="30" x14ac:dyDescent="0.55000000000000004">
      <c r="B19" s="129" t="s">
        <v>30</v>
      </c>
      <c r="C19" s="125"/>
      <c r="D19" s="125" t="s">
        <v>31</v>
      </c>
      <c r="E19" s="125"/>
      <c r="F19" s="127" t="s">
        <v>136</v>
      </c>
      <c r="G19" s="130" t="s">
        <v>32</v>
      </c>
      <c r="H19" s="119" t="s">
        <v>139</v>
      </c>
    </row>
    <row r="20" spans="2:8" x14ac:dyDescent="0.55000000000000004">
      <c r="B20" s="7" t="s">
        <v>33</v>
      </c>
      <c r="C20" s="5" t="s">
        <v>34</v>
      </c>
      <c r="D20" s="5" t="s">
        <v>35</v>
      </c>
      <c r="E20" s="5" t="s">
        <v>32</v>
      </c>
      <c r="F20" s="127"/>
      <c r="G20" s="130"/>
      <c r="H20" s="8" t="s">
        <v>138</v>
      </c>
    </row>
    <row r="21" spans="2:8" x14ac:dyDescent="0.55000000000000004">
      <c r="B21" s="7" t="s">
        <v>36</v>
      </c>
      <c r="C21" s="5" t="s">
        <v>34</v>
      </c>
      <c r="D21" s="9" t="s">
        <v>37</v>
      </c>
      <c r="E21" s="9" t="s">
        <v>38</v>
      </c>
      <c r="F21" s="9" t="s">
        <v>39</v>
      </c>
      <c r="G21" s="10" t="s">
        <v>40</v>
      </c>
      <c r="H21" s="6" t="s">
        <v>41</v>
      </c>
    </row>
    <row r="22" spans="2:8" x14ac:dyDescent="0.55000000000000004">
      <c r="B22" s="7" t="s">
        <v>42</v>
      </c>
      <c r="C22" s="5" t="s">
        <v>34</v>
      </c>
      <c r="D22" s="5" t="s">
        <v>43</v>
      </c>
      <c r="E22" s="125" t="s">
        <v>32</v>
      </c>
      <c r="F22" s="9" t="s">
        <v>44</v>
      </c>
      <c r="G22" s="10" t="s">
        <v>32</v>
      </c>
      <c r="H22" s="8" t="s">
        <v>45</v>
      </c>
    </row>
    <row r="23" spans="2:8" ht="30" x14ac:dyDescent="0.55000000000000004">
      <c r="B23" s="7" t="s">
        <v>46</v>
      </c>
      <c r="C23" s="5" t="s">
        <v>34</v>
      </c>
      <c r="D23" s="5" t="s">
        <v>47</v>
      </c>
      <c r="E23" s="125"/>
      <c r="F23" s="128" t="s">
        <v>137</v>
      </c>
      <c r="G23" s="131" t="s">
        <v>32</v>
      </c>
      <c r="H23" s="6" t="s">
        <v>48</v>
      </c>
    </row>
    <row r="24" spans="2:8" x14ac:dyDescent="0.55000000000000004">
      <c r="B24" s="7" t="s">
        <v>49</v>
      </c>
      <c r="C24" s="5" t="s">
        <v>34</v>
      </c>
      <c r="D24" s="9" t="s">
        <v>50</v>
      </c>
      <c r="E24" s="9" t="s">
        <v>38</v>
      </c>
      <c r="F24" s="128"/>
      <c r="G24" s="131"/>
      <c r="H24" s="8" t="s">
        <v>51</v>
      </c>
    </row>
    <row r="25" spans="2:8" ht="30" x14ac:dyDescent="0.55000000000000004">
      <c r="B25" s="7" t="s">
        <v>52</v>
      </c>
      <c r="C25" s="5" t="s">
        <v>53</v>
      </c>
      <c r="D25" s="9" t="s">
        <v>54</v>
      </c>
      <c r="E25" s="9" t="s">
        <v>40</v>
      </c>
      <c r="G25" s="11" t="s">
        <v>55</v>
      </c>
      <c r="H25" s="6" t="s">
        <v>56</v>
      </c>
    </row>
    <row r="26" spans="2:8" ht="30" x14ac:dyDescent="0.55000000000000004">
      <c r="B26" s="7" t="s">
        <v>57</v>
      </c>
      <c r="C26" s="5" t="s">
        <v>53</v>
      </c>
      <c r="D26" s="5" t="s">
        <v>58</v>
      </c>
      <c r="E26" s="5" t="s">
        <v>40</v>
      </c>
      <c r="F26" s="125" t="s">
        <v>59</v>
      </c>
      <c r="G26" s="130"/>
      <c r="H26" s="6" t="s">
        <v>60</v>
      </c>
    </row>
    <row r="27" spans="2:8" ht="30" x14ac:dyDescent="0.55000000000000004">
      <c r="B27" s="7" t="s">
        <v>61</v>
      </c>
      <c r="C27" s="5" t="s">
        <v>32</v>
      </c>
      <c r="D27" s="5" t="s">
        <v>62</v>
      </c>
      <c r="E27" s="5" t="s">
        <v>63</v>
      </c>
      <c r="F27" s="5" t="s">
        <v>64</v>
      </c>
      <c r="G27" s="12" t="s">
        <v>63</v>
      </c>
      <c r="H27" s="6" t="s">
        <v>65</v>
      </c>
    </row>
    <row r="28" spans="2:8" ht="30" x14ac:dyDescent="0.55000000000000004">
      <c r="B28" s="7" t="s">
        <v>66</v>
      </c>
      <c r="C28" s="5" t="s">
        <v>67</v>
      </c>
      <c r="D28" s="13" t="s">
        <v>68</v>
      </c>
      <c r="E28" s="125" t="s">
        <v>32</v>
      </c>
      <c r="F28" s="5" t="s">
        <v>69</v>
      </c>
      <c r="G28" s="14" t="s">
        <v>70</v>
      </c>
      <c r="H28" s="6" t="s">
        <v>71</v>
      </c>
    </row>
    <row r="29" spans="2:8" ht="30.5" thickBot="1" x14ac:dyDescent="0.6">
      <c r="B29" s="15"/>
      <c r="C29" s="16" t="s">
        <v>55</v>
      </c>
      <c r="D29" s="16" t="s">
        <v>72</v>
      </c>
      <c r="E29" s="126"/>
      <c r="F29" s="16" t="s">
        <v>73</v>
      </c>
      <c r="G29" s="17" t="s">
        <v>74</v>
      </c>
      <c r="H29" s="18" t="s">
        <v>75</v>
      </c>
    </row>
    <row r="33" spans="3:7" x14ac:dyDescent="0.55000000000000004">
      <c r="C33" s="19"/>
      <c r="D33" s="19"/>
      <c r="E33" s="19"/>
      <c r="F33" s="19"/>
      <c r="G33" s="19"/>
    </row>
    <row r="34" spans="3:7" x14ac:dyDescent="0.55000000000000004">
      <c r="C34" s="19"/>
      <c r="D34" s="19"/>
      <c r="E34" s="19"/>
      <c r="F34" s="19"/>
      <c r="G34" s="19"/>
    </row>
    <row r="35" spans="3:7" x14ac:dyDescent="0.55000000000000004">
      <c r="C35" s="19"/>
      <c r="D35" s="19"/>
      <c r="E35" s="19"/>
      <c r="F35" s="19"/>
      <c r="G35" s="19"/>
    </row>
  </sheetData>
  <mergeCells count="27">
    <mergeCell ref="C12:H12"/>
    <mergeCell ref="B2:H2"/>
    <mergeCell ref="C3:H3"/>
    <mergeCell ref="C4:H4"/>
    <mergeCell ref="C5:H5"/>
    <mergeCell ref="C6:H6"/>
    <mergeCell ref="C7:H7"/>
    <mergeCell ref="B8:B9"/>
    <mergeCell ref="C8:H8"/>
    <mergeCell ref="C9:H9"/>
    <mergeCell ref="C10:H10"/>
    <mergeCell ref="C11:H11"/>
    <mergeCell ref="G19:G20"/>
    <mergeCell ref="E22:E23"/>
    <mergeCell ref="G23:G24"/>
    <mergeCell ref="F26:G26"/>
    <mergeCell ref="C13:H13"/>
    <mergeCell ref="C14:H14"/>
    <mergeCell ref="C15:H15"/>
    <mergeCell ref="C16:H16"/>
    <mergeCell ref="B17:H17"/>
    <mergeCell ref="B18:G18"/>
    <mergeCell ref="E28:E29"/>
    <mergeCell ref="F19:F20"/>
    <mergeCell ref="F23:F24"/>
    <mergeCell ref="B19:C19"/>
    <mergeCell ref="D19:E19"/>
  </mergeCells>
  <phoneticPr fontId="3"/>
  <pageMargins left="1.31" right="0.27" top="0.74803149606299213" bottom="0.74803149606299213" header="0.31496062992125984" footer="0.31496062992125984"/>
  <pageSetup paperSize="9" scale="9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48"/>
  <sheetViews>
    <sheetView topLeftCell="A25" workbookViewId="0">
      <selection activeCell="D34" sqref="D34:E45"/>
    </sheetView>
  </sheetViews>
  <sheetFormatPr defaultColWidth="9" defaultRowHeight="18" outlineLevelRow="1" x14ac:dyDescent="0.55000000000000004"/>
  <cols>
    <col min="1" max="1" width="9" style="20"/>
    <col min="2" max="2" width="23.83203125" style="20" customWidth="1"/>
    <col min="3" max="5" width="11.83203125" style="20" customWidth="1"/>
    <col min="6" max="6" width="11.25" style="20" bestFit="1" customWidth="1"/>
    <col min="7" max="7" width="3.33203125" style="20" bestFit="1" customWidth="1"/>
    <col min="8" max="8" width="9.83203125" style="20" bestFit="1" customWidth="1"/>
    <col min="9" max="12" width="9" style="20"/>
    <col min="13" max="13" width="10.33203125" style="20" customWidth="1"/>
    <col min="14" max="16384" width="9" style="20"/>
  </cols>
  <sheetData>
    <row r="2" spans="2:8" x14ac:dyDescent="0.55000000000000004">
      <c r="B2" s="21" t="s">
        <v>76</v>
      </c>
      <c r="C2" s="120" t="s">
        <v>140</v>
      </c>
      <c r="D2" s="21"/>
      <c r="E2" s="21"/>
      <c r="F2" s="21"/>
      <c r="G2" s="21"/>
      <c r="H2" s="21"/>
    </row>
    <row r="3" spans="2:8" x14ac:dyDescent="0.55000000000000004">
      <c r="B3" s="21"/>
      <c r="C3" s="21"/>
      <c r="D3" s="21"/>
      <c r="E3" s="21"/>
      <c r="F3" s="21"/>
      <c r="G3" s="21"/>
      <c r="H3" s="21"/>
    </row>
    <row r="4" spans="2:8" ht="17.25" customHeight="1" x14ac:dyDescent="0.55000000000000004">
      <c r="B4" s="22" t="s">
        <v>77</v>
      </c>
      <c r="C4" s="22" t="s">
        <v>78</v>
      </c>
      <c r="D4" s="22" t="s">
        <v>79</v>
      </c>
      <c r="E4" s="23" t="s">
        <v>80</v>
      </c>
      <c r="F4" s="22" t="s">
        <v>81</v>
      </c>
      <c r="G4" s="160" t="s">
        <v>82</v>
      </c>
      <c r="H4" s="161"/>
    </row>
    <row r="5" spans="2:8" s="21" customFormat="1" ht="17.25" customHeight="1" x14ac:dyDescent="0.55000000000000004">
      <c r="B5" s="118" t="s">
        <v>133</v>
      </c>
      <c r="C5" s="24">
        <v>980</v>
      </c>
      <c r="D5" s="25">
        <f>+E5*F5</f>
        <v>45</v>
      </c>
      <c r="E5" s="26">
        <v>30</v>
      </c>
      <c r="F5" s="27">
        <v>1.5</v>
      </c>
      <c r="G5" s="171">
        <f>C5*D5</f>
        <v>44100</v>
      </c>
      <c r="H5" s="172"/>
    </row>
    <row r="6" spans="2:8" ht="17.25" customHeight="1" x14ac:dyDescent="0.55000000000000004">
      <c r="B6" s="118" t="s">
        <v>134</v>
      </c>
      <c r="C6" s="24">
        <v>3500</v>
      </c>
      <c r="D6" s="25">
        <f t="shared" ref="D6" si="0">+E6*F6</f>
        <v>24</v>
      </c>
      <c r="E6" s="26">
        <v>30</v>
      </c>
      <c r="F6" s="27">
        <v>0.8</v>
      </c>
      <c r="G6" s="171">
        <f>C6*D6</f>
        <v>84000</v>
      </c>
      <c r="H6" s="172"/>
    </row>
    <row r="7" spans="2:8" ht="17.25" customHeight="1" thickBot="1" x14ac:dyDescent="0.6">
      <c r="B7" s="118" t="s">
        <v>135</v>
      </c>
      <c r="C7" s="24">
        <v>2800</v>
      </c>
      <c r="D7" s="25">
        <f>+E7*F7</f>
        <v>21</v>
      </c>
      <c r="E7" s="26">
        <v>30</v>
      </c>
      <c r="F7" s="27">
        <v>0.7</v>
      </c>
      <c r="G7" s="178">
        <f>C7*D7</f>
        <v>58800</v>
      </c>
      <c r="H7" s="179"/>
    </row>
    <row r="8" spans="2:8" ht="17.25" customHeight="1" thickTop="1" x14ac:dyDescent="0.25">
      <c r="B8" s="173" t="s">
        <v>83</v>
      </c>
      <c r="C8" s="180"/>
      <c r="D8" s="180"/>
      <c r="E8" s="180"/>
      <c r="F8" s="181"/>
      <c r="G8" s="176">
        <f>SUM(G5:H7)</f>
        <v>186900</v>
      </c>
      <c r="H8" s="177"/>
    </row>
    <row r="9" spans="2:8" ht="17.25" customHeight="1" x14ac:dyDescent="0.55000000000000004">
      <c r="B9" s="21"/>
      <c r="C9" s="21"/>
      <c r="D9" s="21"/>
      <c r="E9" s="21"/>
      <c r="F9" s="21"/>
      <c r="G9" s="21"/>
      <c r="H9" s="21"/>
    </row>
    <row r="10" spans="2:8" ht="17.25" customHeight="1" x14ac:dyDescent="0.25">
      <c r="B10" s="28"/>
      <c r="C10" s="28"/>
      <c r="D10" s="28"/>
      <c r="E10" s="28"/>
      <c r="F10" s="28"/>
      <c r="G10" s="29"/>
      <c r="H10" s="29"/>
    </row>
    <row r="11" spans="2:8" ht="17.25" customHeight="1" x14ac:dyDescent="0.55000000000000004">
      <c r="B11" s="22" t="s">
        <v>141</v>
      </c>
      <c r="C11" s="22" t="s">
        <v>78</v>
      </c>
      <c r="D11" s="22" t="s">
        <v>79</v>
      </c>
      <c r="E11" s="23" t="s">
        <v>80</v>
      </c>
      <c r="F11" s="22" t="s">
        <v>81</v>
      </c>
      <c r="G11" s="160" t="s">
        <v>82</v>
      </c>
      <c r="H11" s="161"/>
    </row>
    <row r="12" spans="2:8" ht="17.25" customHeight="1" x14ac:dyDescent="0.55000000000000004">
      <c r="B12" s="118" t="s">
        <v>133</v>
      </c>
      <c r="C12" s="24">
        <v>980</v>
      </c>
      <c r="D12" s="25">
        <f t="shared" ref="D12:D14" si="1">+E12*F12</f>
        <v>45</v>
      </c>
      <c r="E12" s="26">
        <v>30</v>
      </c>
      <c r="F12" s="27">
        <v>1.5</v>
      </c>
      <c r="G12" s="171">
        <f t="shared" ref="G12" si="2">C12*D12</f>
        <v>44100</v>
      </c>
      <c r="H12" s="172"/>
    </row>
    <row r="13" spans="2:8" ht="17.25" customHeight="1" x14ac:dyDescent="0.55000000000000004">
      <c r="B13" s="118" t="s">
        <v>134</v>
      </c>
      <c r="C13" s="24">
        <v>3800</v>
      </c>
      <c r="D13" s="25">
        <f t="shared" si="1"/>
        <v>30</v>
      </c>
      <c r="E13" s="26">
        <v>30</v>
      </c>
      <c r="F13" s="27">
        <v>1</v>
      </c>
      <c r="G13" s="171">
        <f>C13*D13</f>
        <v>114000</v>
      </c>
      <c r="H13" s="172"/>
    </row>
    <row r="14" spans="2:8" ht="17.25" customHeight="1" thickBot="1" x14ac:dyDescent="0.6">
      <c r="B14" s="118" t="s">
        <v>135</v>
      </c>
      <c r="C14" s="24">
        <v>3200</v>
      </c>
      <c r="D14" s="25">
        <f t="shared" si="1"/>
        <v>30</v>
      </c>
      <c r="E14" s="26">
        <v>30</v>
      </c>
      <c r="F14" s="27">
        <v>1</v>
      </c>
      <c r="G14" s="171">
        <f>C14*D14</f>
        <v>96000</v>
      </c>
      <c r="H14" s="172"/>
    </row>
    <row r="15" spans="2:8" ht="17.25" customHeight="1" thickTop="1" x14ac:dyDescent="0.25">
      <c r="B15" s="173" t="s">
        <v>83</v>
      </c>
      <c r="C15" s="174"/>
      <c r="D15" s="174"/>
      <c r="E15" s="174"/>
      <c r="F15" s="174"/>
      <c r="G15" s="176">
        <f>SUM(G12:H14)</f>
        <v>254100</v>
      </c>
      <c r="H15" s="177"/>
    </row>
    <row r="16" spans="2:8" ht="17.25" customHeight="1" x14ac:dyDescent="0.25">
      <c r="B16" s="28"/>
      <c r="C16" s="28"/>
      <c r="D16" s="28"/>
      <c r="E16" s="28"/>
      <c r="F16" s="28"/>
      <c r="G16" s="29"/>
      <c r="H16" s="29"/>
    </row>
    <row r="17" spans="2:15" ht="17.25" customHeight="1" outlineLevel="1" x14ac:dyDescent="0.55000000000000004">
      <c r="B17" s="22" t="s">
        <v>142</v>
      </c>
      <c r="C17" s="22" t="s">
        <v>78</v>
      </c>
      <c r="D17" s="22" t="s">
        <v>79</v>
      </c>
      <c r="E17" s="23" t="s">
        <v>80</v>
      </c>
      <c r="F17" s="22" t="s">
        <v>81</v>
      </c>
      <c r="G17" s="160" t="s">
        <v>82</v>
      </c>
      <c r="H17" s="161"/>
    </row>
    <row r="18" spans="2:15" ht="17.25" customHeight="1" outlineLevel="1" x14ac:dyDescent="0.55000000000000004">
      <c r="B18" s="118" t="s">
        <v>133</v>
      </c>
      <c r="C18" s="24">
        <v>980</v>
      </c>
      <c r="D18" s="25">
        <f t="shared" ref="D18:D20" si="3">+E18*F18</f>
        <v>30</v>
      </c>
      <c r="E18" s="26">
        <v>30</v>
      </c>
      <c r="F18" s="27">
        <v>1</v>
      </c>
      <c r="G18" s="171">
        <f t="shared" ref="G18:G20" si="4">C18*D18</f>
        <v>29400</v>
      </c>
      <c r="H18" s="172"/>
    </row>
    <row r="19" spans="2:15" ht="17.25" customHeight="1" outlineLevel="1" x14ac:dyDescent="0.55000000000000004">
      <c r="B19" s="118" t="s">
        <v>134</v>
      </c>
      <c r="C19" s="24">
        <v>3500</v>
      </c>
      <c r="D19" s="25">
        <f t="shared" si="3"/>
        <v>30</v>
      </c>
      <c r="E19" s="26">
        <v>30</v>
      </c>
      <c r="F19" s="27">
        <v>1</v>
      </c>
      <c r="G19" s="171">
        <f t="shared" si="4"/>
        <v>105000</v>
      </c>
      <c r="H19" s="172"/>
    </row>
    <row r="20" spans="2:15" ht="17.25" customHeight="1" thickBot="1" x14ac:dyDescent="0.6">
      <c r="B20" s="118" t="s">
        <v>135</v>
      </c>
      <c r="C20" s="24">
        <v>3000</v>
      </c>
      <c r="D20" s="25">
        <f t="shared" si="3"/>
        <v>24</v>
      </c>
      <c r="E20" s="26">
        <v>30</v>
      </c>
      <c r="F20" s="27">
        <v>0.8</v>
      </c>
      <c r="G20" s="171">
        <f t="shared" si="4"/>
        <v>72000</v>
      </c>
      <c r="H20" s="172"/>
    </row>
    <row r="21" spans="2:15" ht="17.25" customHeight="1" outlineLevel="1" thickTop="1" x14ac:dyDescent="0.25">
      <c r="B21" s="173" t="s">
        <v>84</v>
      </c>
      <c r="C21" s="174"/>
      <c r="D21" s="174"/>
      <c r="E21" s="174"/>
      <c r="F21" s="175"/>
      <c r="G21" s="176">
        <f>SUM(G18:H20)</f>
        <v>206400</v>
      </c>
      <c r="H21" s="177"/>
    </row>
    <row r="22" spans="2:15" ht="17.25" customHeight="1" x14ac:dyDescent="0.55000000000000004"/>
    <row r="23" spans="2:15" ht="17.25" customHeight="1" thickBot="1" x14ac:dyDescent="0.6">
      <c r="B23" s="22" t="s">
        <v>85</v>
      </c>
      <c r="C23" s="22" t="s">
        <v>78</v>
      </c>
      <c r="D23" s="22" t="s">
        <v>79</v>
      </c>
      <c r="E23" s="23" t="s">
        <v>80</v>
      </c>
      <c r="F23" s="22" t="s">
        <v>81</v>
      </c>
      <c r="G23" s="160" t="s">
        <v>82</v>
      </c>
      <c r="H23" s="161"/>
    </row>
    <row r="24" spans="2:15" ht="17.25" customHeight="1" thickTop="1" x14ac:dyDescent="0.25">
      <c r="B24" s="30"/>
      <c r="C24" s="31"/>
      <c r="D24" s="31"/>
      <c r="E24" s="31"/>
      <c r="F24" s="32"/>
      <c r="G24" s="162">
        <f>F24*C24*D24</f>
        <v>0</v>
      </c>
      <c r="H24" s="163"/>
    </row>
    <row r="25" spans="2:15" ht="17.25" customHeight="1" x14ac:dyDescent="0.55000000000000004"/>
    <row r="26" spans="2:15" ht="17.25" customHeight="1" x14ac:dyDescent="0.55000000000000004">
      <c r="B26" s="164" t="s">
        <v>86</v>
      </c>
      <c r="C26" s="33" t="s">
        <v>87</v>
      </c>
      <c r="D26" s="34" t="s">
        <v>143</v>
      </c>
      <c r="E26" s="22" t="s">
        <v>144</v>
      </c>
      <c r="F26" s="35" t="s">
        <v>85</v>
      </c>
      <c r="G26" s="166" t="s">
        <v>82</v>
      </c>
      <c r="H26" s="167"/>
    </row>
    <row r="27" spans="2:15" ht="17.25" customHeight="1" x14ac:dyDescent="0.65">
      <c r="B27" s="165"/>
      <c r="C27" s="36">
        <f>G8*C28</f>
        <v>3326820</v>
      </c>
      <c r="D27" s="36">
        <f>+G15*D28</f>
        <v>1118040</v>
      </c>
      <c r="E27" s="36">
        <f>+G21*E28</f>
        <v>1816320.0000000002</v>
      </c>
      <c r="F27" s="36">
        <f>+G24*F28</f>
        <v>0</v>
      </c>
      <c r="G27" s="168">
        <f>SUM(C27:F27)</f>
        <v>6261180</v>
      </c>
      <c r="H27" s="169"/>
    </row>
    <row r="28" spans="2:15" ht="17.25" customHeight="1" outlineLevel="1" x14ac:dyDescent="0.55000000000000004">
      <c r="B28" s="20" t="s">
        <v>88</v>
      </c>
      <c r="C28" s="20">
        <v>17.8</v>
      </c>
      <c r="D28" s="20">
        <v>4.4000000000000004</v>
      </c>
      <c r="E28" s="20">
        <v>8.8000000000000007</v>
      </c>
      <c r="G28" s="20">
        <f>SUM(C28:F28)</f>
        <v>31.000000000000004</v>
      </c>
      <c r="K28" s="37"/>
      <c r="L28" s="37"/>
      <c r="M28" s="37"/>
      <c r="O28" s="38"/>
    </row>
    <row r="29" spans="2:15" ht="17.25" customHeight="1" outlineLevel="1" x14ac:dyDescent="0.55000000000000004">
      <c r="C29" s="39"/>
      <c r="D29" s="39"/>
      <c r="E29" s="39"/>
    </row>
    <row r="31" spans="2:15" x14ac:dyDescent="0.55000000000000004">
      <c r="B31" s="21" t="s">
        <v>89</v>
      </c>
    </row>
    <row r="32" spans="2:15" x14ac:dyDescent="0.55000000000000004">
      <c r="B32" s="21"/>
    </row>
    <row r="33" spans="2:10" ht="17.25" customHeight="1" x14ac:dyDescent="0.55000000000000004">
      <c r="B33" s="22" t="s">
        <v>90</v>
      </c>
      <c r="C33" s="22" t="s">
        <v>91</v>
      </c>
      <c r="D33" s="170" t="s">
        <v>86</v>
      </c>
      <c r="E33" s="170"/>
    </row>
    <row r="34" spans="2:10" ht="17.25" customHeight="1" x14ac:dyDescent="0.55000000000000004">
      <c r="B34" s="40" t="s">
        <v>92</v>
      </c>
      <c r="C34" s="41">
        <v>1</v>
      </c>
      <c r="D34" s="159">
        <f>$G$27*C34</f>
        <v>6261180</v>
      </c>
      <c r="E34" s="159"/>
      <c r="J34" s="37"/>
    </row>
    <row r="35" spans="2:10" ht="17.25" customHeight="1" x14ac:dyDescent="0.55000000000000004">
      <c r="B35" s="40" t="s">
        <v>93</v>
      </c>
      <c r="C35" s="41">
        <v>0.8</v>
      </c>
      <c r="D35" s="159">
        <f>$G$27*C35</f>
        <v>5008944</v>
      </c>
      <c r="E35" s="159"/>
      <c r="J35" s="37"/>
    </row>
    <row r="36" spans="2:10" ht="17.25" customHeight="1" x14ac:dyDescent="0.55000000000000004">
      <c r="B36" s="40" t="s">
        <v>94</v>
      </c>
      <c r="C36" s="43">
        <v>1.1000000000000001</v>
      </c>
      <c r="D36" s="159">
        <f t="shared" ref="D36:D45" si="5">$G$27*C36</f>
        <v>6887298.0000000009</v>
      </c>
      <c r="E36" s="159"/>
      <c r="J36" s="37"/>
    </row>
    <row r="37" spans="2:10" ht="17.25" customHeight="1" x14ac:dyDescent="0.55000000000000004">
      <c r="B37" s="40" t="s">
        <v>95</v>
      </c>
      <c r="C37" s="43">
        <v>1.1000000000000001</v>
      </c>
      <c r="D37" s="159">
        <f t="shared" si="5"/>
        <v>6887298.0000000009</v>
      </c>
      <c r="E37" s="159"/>
      <c r="J37" s="37"/>
    </row>
    <row r="38" spans="2:10" ht="17.25" customHeight="1" x14ac:dyDescent="0.55000000000000004">
      <c r="B38" s="40" t="s">
        <v>96</v>
      </c>
      <c r="C38" s="43">
        <v>0.9</v>
      </c>
      <c r="D38" s="159">
        <f t="shared" si="5"/>
        <v>5635062</v>
      </c>
      <c r="E38" s="159"/>
      <c r="J38" s="37"/>
    </row>
    <row r="39" spans="2:10" ht="17.25" customHeight="1" x14ac:dyDescent="0.55000000000000004">
      <c r="B39" s="40" t="s">
        <v>97</v>
      </c>
      <c r="C39" s="43">
        <v>0.9</v>
      </c>
      <c r="D39" s="159">
        <f t="shared" si="5"/>
        <v>5635062</v>
      </c>
      <c r="E39" s="159"/>
      <c r="J39" s="37"/>
    </row>
    <row r="40" spans="2:10" ht="17.25" customHeight="1" x14ac:dyDescent="0.55000000000000004">
      <c r="B40" s="40" t="s">
        <v>98</v>
      </c>
      <c r="C40" s="43">
        <v>1</v>
      </c>
      <c r="D40" s="159">
        <f t="shared" si="5"/>
        <v>6261180</v>
      </c>
      <c r="E40" s="159"/>
      <c r="J40" s="37"/>
    </row>
    <row r="41" spans="2:10" ht="17.25" customHeight="1" x14ac:dyDescent="0.55000000000000004">
      <c r="B41" s="40" t="s">
        <v>99</v>
      </c>
      <c r="C41" s="43">
        <v>0.9</v>
      </c>
      <c r="D41" s="159">
        <f t="shared" si="5"/>
        <v>5635062</v>
      </c>
      <c r="E41" s="159"/>
      <c r="J41" s="37"/>
    </row>
    <row r="42" spans="2:10" ht="17.25" customHeight="1" x14ac:dyDescent="0.55000000000000004">
      <c r="B42" s="40" t="s">
        <v>100</v>
      </c>
      <c r="C42" s="43">
        <v>1</v>
      </c>
      <c r="D42" s="159">
        <f t="shared" si="5"/>
        <v>6261180</v>
      </c>
      <c r="E42" s="159"/>
      <c r="J42" s="37"/>
    </row>
    <row r="43" spans="2:10" ht="17.25" customHeight="1" x14ac:dyDescent="0.55000000000000004">
      <c r="B43" s="40" t="s">
        <v>101</v>
      </c>
      <c r="C43" s="43">
        <v>1</v>
      </c>
      <c r="D43" s="159">
        <f t="shared" si="5"/>
        <v>6261180</v>
      </c>
      <c r="E43" s="159"/>
      <c r="J43" s="37"/>
    </row>
    <row r="44" spans="2:10" ht="17.25" customHeight="1" x14ac:dyDescent="0.55000000000000004">
      <c r="B44" s="40" t="s">
        <v>102</v>
      </c>
      <c r="C44" s="43">
        <v>1</v>
      </c>
      <c r="D44" s="159">
        <f t="shared" si="5"/>
        <v>6261180</v>
      </c>
      <c r="E44" s="159"/>
      <c r="J44" s="37"/>
    </row>
    <row r="45" spans="2:10" ht="17.25" customHeight="1" thickBot="1" x14ac:dyDescent="0.6">
      <c r="B45" s="44" t="s">
        <v>103</v>
      </c>
      <c r="C45" s="45">
        <v>1.3</v>
      </c>
      <c r="D45" s="159">
        <f t="shared" si="5"/>
        <v>8139534</v>
      </c>
      <c r="E45" s="159"/>
      <c r="J45" s="37"/>
    </row>
    <row r="46" spans="2:10" ht="17.25" customHeight="1" thickTop="1" x14ac:dyDescent="0.55000000000000004">
      <c r="B46" s="157" t="s">
        <v>104</v>
      </c>
      <c r="C46" s="157"/>
      <c r="D46" s="158">
        <f>SUM(D34:E45)</f>
        <v>75134160</v>
      </c>
      <c r="E46" s="158"/>
    </row>
    <row r="47" spans="2:10" x14ac:dyDescent="0.55000000000000004">
      <c r="C47" s="46"/>
    </row>
    <row r="48" spans="2:10" outlineLevel="1" x14ac:dyDescent="0.55000000000000004">
      <c r="C48" s="46">
        <f>SUM(C34:C45)</f>
        <v>12.000000000000002</v>
      </c>
      <c r="E48" s="39"/>
    </row>
  </sheetData>
  <mergeCells count="38">
    <mergeCell ref="G4:H4"/>
    <mergeCell ref="G5:H5"/>
    <mergeCell ref="G6:H6"/>
    <mergeCell ref="G7:H7"/>
    <mergeCell ref="B8:F8"/>
    <mergeCell ref="G8:H8"/>
    <mergeCell ref="G11:H11"/>
    <mergeCell ref="G12:H12"/>
    <mergeCell ref="G13:H13"/>
    <mergeCell ref="G14:H14"/>
    <mergeCell ref="B15:F15"/>
    <mergeCell ref="G15:H15"/>
    <mergeCell ref="G17:H17"/>
    <mergeCell ref="G18:H18"/>
    <mergeCell ref="G19:H19"/>
    <mergeCell ref="G20:H20"/>
    <mergeCell ref="B21:F21"/>
    <mergeCell ref="G21:H21"/>
    <mergeCell ref="D39:E39"/>
    <mergeCell ref="G23:H23"/>
    <mergeCell ref="G24:H24"/>
    <mergeCell ref="B26:B27"/>
    <mergeCell ref="G26:H26"/>
    <mergeCell ref="G27:H27"/>
    <mergeCell ref="D33:E33"/>
    <mergeCell ref="D34:E34"/>
    <mergeCell ref="D35:E35"/>
    <mergeCell ref="D36:E36"/>
    <mergeCell ref="D37:E37"/>
    <mergeCell ref="D38:E38"/>
    <mergeCell ref="B46:C46"/>
    <mergeCell ref="D46:E46"/>
    <mergeCell ref="D40:E40"/>
    <mergeCell ref="D41:E41"/>
    <mergeCell ref="D42:E42"/>
    <mergeCell ref="D43:E43"/>
    <mergeCell ref="D44:E44"/>
    <mergeCell ref="D45:E45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B31"/>
  <sheetViews>
    <sheetView topLeftCell="A7" workbookViewId="0">
      <selection activeCell="U18" sqref="U18"/>
    </sheetView>
  </sheetViews>
  <sheetFormatPr defaultColWidth="9" defaultRowHeight="18" outlineLevelRow="1" x14ac:dyDescent="0.55000000000000004"/>
  <cols>
    <col min="1" max="1" width="2.25" style="20" customWidth="1"/>
    <col min="2" max="2" width="2.58203125" style="20" customWidth="1"/>
    <col min="3" max="3" width="15.08203125" style="20" customWidth="1"/>
    <col min="4" max="12" width="11.83203125" style="20" customWidth="1"/>
    <col min="13" max="13" width="2.25" style="20" customWidth="1"/>
    <col min="14" max="26" width="12" style="20" customWidth="1"/>
    <col min="27" max="27" width="4.33203125" style="20" customWidth="1"/>
    <col min="28" max="28" width="13.83203125" style="20" bestFit="1" customWidth="1"/>
    <col min="29" max="29" width="9.5" style="20" bestFit="1" customWidth="1"/>
    <col min="30" max="16384" width="9" style="20"/>
  </cols>
  <sheetData>
    <row r="2" spans="2:28" outlineLevel="1" x14ac:dyDescent="0.55000000000000004">
      <c r="C2" s="20" t="s">
        <v>105</v>
      </c>
      <c r="D2" s="47">
        <v>0.31</v>
      </c>
      <c r="N2" s="48"/>
    </row>
    <row r="3" spans="2:28" outlineLevel="1" x14ac:dyDescent="0.55000000000000004">
      <c r="D3" s="47"/>
    </row>
    <row r="4" spans="2:28" outlineLevel="1" x14ac:dyDescent="0.55000000000000004">
      <c r="C4" s="20" t="s">
        <v>106</v>
      </c>
      <c r="D4" s="42">
        <v>5635062</v>
      </c>
      <c r="E4" s="42">
        <v>5635062</v>
      </c>
      <c r="F4" s="42">
        <v>6261180</v>
      </c>
      <c r="G4" s="42">
        <v>5635062</v>
      </c>
      <c r="H4" s="42">
        <v>6261180</v>
      </c>
      <c r="I4" s="42">
        <v>6261180</v>
      </c>
      <c r="J4" s="42">
        <v>6261180</v>
      </c>
      <c r="K4" s="42">
        <v>8139534</v>
      </c>
      <c r="L4" s="42">
        <f>SUM(D4:K4)</f>
        <v>50089440</v>
      </c>
      <c r="M4" s="49"/>
      <c r="N4" s="42">
        <v>6261180</v>
      </c>
      <c r="O4" s="42">
        <v>5008944</v>
      </c>
      <c r="P4" s="42">
        <v>6887298.0000000009</v>
      </c>
      <c r="Q4" s="42">
        <v>6887298.0000000009</v>
      </c>
      <c r="R4" s="42">
        <v>5635062</v>
      </c>
      <c r="S4" s="42">
        <v>5635062</v>
      </c>
      <c r="T4" s="42">
        <v>6261180</v>
      </c>
      <c r="U4" s="42">
        <v>5635062</v>
      </c>
      <c r="V4" s="42">
        <v>6261180</v>
      </c>
      <c r="W4" s="42">
        <v>6261180</v>
      </c>
      <c r="X4" s="42">
        <v>6261180</v>
      </c>
      <c r="Y4" s="42">
        <v>8139534</v>
      </c>
      <c r="Z4" s="50">
        <f>SUM(N4:Y4)</f>
        <v>75134160</v>
      </c>
      <c r="AA4" s="38"/>
    </row>
    <row r="5" spans="2:28" outlineLevel="1" x14ac:dyDescent="0.55000000000000004"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AB5" s="38"/>
    </row>
    <row r="6" spans="2:28" x14ac:dyDescent="0.55000000000000004">
      <c r="C6" s="20" t="s">
        <v>107</v>
      </c>
      <c r="D6" s="20">
        <v>0</v>
      </c>
      <c r="E6" s="20">
        <v>0.4</v>
      </c>
      <c r="F6" s="20">
        <v>0.7</v>
      </c>
      <c r="G6" s="20">
        <v>0.8</v>
      </c>
      <c r="H6" s="20">
        <v>0.9</v>
      </c>
      <c r="I6" s="20">
        <v>1</v>
      </c>
      <c r="J6" s="20">
        <v>1</v>
      </c>
      <c r="K6" s="20">
        <v>1</v>
      </c>
      <c r="N6" s="20">
        <v>1</v>
      </c>
      <c r="O6" s="20">
        <v>1</v>
      </c>
      <c r="P6" s="20">
        <v>1</v>
      </c>
      <c r="Q6" s="20">
        <v>1</v>
      </c>
      <c r="R6" s="20">
        <v>1</v>
      </c>
      <c r="S6" s="20">
        <v>1</v>
      </c>
      <c r="T6" s="20">
        <v>1</v>
      </c>
      <c r="U6" s="20">
        <v>1</v>
      </c>
      <c r="V6" s="20">
        <v>1</v>
      </c>
      <c r="W6" s="20">
        <v>1</v>
      </c>
      <c r="X6" s="20">
        <v>1</v>
      </c>
      <c r="Y6" s="20">
        <v>1</v>
      </c>
    </row>
    <row r="8" spans="2:28" ht="27" customHeight="1" x14ac:dyDescent="0.55000000000000004">
      <c r="B8" s="51"/>
      <c r="C8" s="52"/>
      <c r="D8" s="121">
        <v>44682</v>
      </c>
      <c r="E8" s="53">
        <v>44713</v>
      </c>
      <c r="F8" s="53">
        <v>44743</v>
      </c>
      <c r="G8" s="53">
        <v>44774</v>
      </c>
      <c r="H8" s="53">
        <v>44805</v>
      </c>
      <c r="I8" s="53">
        <v>44835</v>
      </c>
      <c r="J8" s="53">
        <v>44866</v>
      </c>
      <c r="K8" s="53">
        <v>44896</v>
      </c>
      <c r="L8" s="54" t="s">
        <v>108</v>
      </c>
      <c r="M8" s="55"/>
      <c r="N8" s="53">
        <v>44927</v>
      </c>
      <c r="O8" s="53">
        <v>44958</v>
      </c>
      <c r="P8" s="53">
        <v>44986</v>
      </c>
      <c r="Q8" s="53">
        <v>45017</v>
      </c>
      <c r="R8" s="53">
        <v>45047</v>
      </c>
      <c r="S8" s="53">
        <v>45078</v>
      </c>
      <c r="T8" s="53">
        <v>45108</v>
      </c>
      <c r="U8" s="53">
        <v>45139</v>
      </c>
      <c r="V8" s="53">
        <v>45170</v>
      </c>
      <c r="W8" s="53">
        <v>45200</v>
      </c>
      <c r="X8" s="53">
        <v>45231</v>
      </c>
      <c r="Y8" s="56">
        <v>45261</v>
      </c>
      <c r="Z8" s="57" t="s">
        <v>109</v>
      </c>
      <c r="AA8" s="58"/>
      <c r="AB8" s="53" t="s">
        <v>110</v>
      </c>
    </row>
    <row r="9" spans="2:28" ht="21" customHeight="1" x14ac:dyDescent="0.55000000000000004">
      <c r="B9" s="59" t="s">
        <v>111</v>
      </c>
      <c r="C9" s="60"/>
      <c r="D9" s="98">
        <f>D4*D6</f>
        <v>0</v>
      </c>
      <c r="E9" s="61">
        <f t="shared" ref="E9:K9" si="0">E4*E6</f>
        <v>2254024.8000000003</v>
      </c>
      <c r="F9" s="61">
        <f t="shared" si="0"/>
        <v>4382826</v>
      </c>
      <c r="G9" s="61">
        <f t="shared" si="0"/>
        <v>4508049.6000000006</v>
      </c>
      <c r="H9" s="61">
        <f t="shared" si="0"/>
        <v>5635062</v>
      </c>
      <c r="I9" s="61">
        <f t="shared" si="0"/>
        <v>6261180</v>
      </c>
      <c r="J9" s="61">
        <f t="shared" si="0"/>
        <v>6261180</v>
      </c>
      <c r="K9" s="62">
        <f t="shared" si="0"/>
        <v>8139534</v>
      </c>
      <c r="L9" s="63">
        <f>SUM(D9:K9)</f>
        <v>37441856.400000006</v>
      </c>
      <c r="M9" s="64"/>
      <c r="N9" s="65">
        <f t="shared" ref="N9:Y9" si="1">N4*N6</f>
        <v>6261180</v>
      </c>
      <c r="O9" s="65">
        <f t="shared" si="1"/>
        <v>5008944</v>
      </c>
      <c r="P9" s="65">
        <f t="shared" si="1"/>
        <v>6887298.0000000009</v>
      </c>
      <c r="Q9" s="65">
        <f t="shared" si="1"/>
        <v>6887298.0000000009</v>
      </c>
      <c r="R9" s="65">
        <f t="shared" si="1"/>
        <v>5635062</v>
      </c>
      <c r="S9" s="65">
        <f t="shared" si="1"/>
        <v>5635062</v>
      </c>
      <c r="T9" s="65">
        <f t="shared" si="1"/>
        <v>6261180</v>
      </c>
      <c r="U9" s="65">
        <f t="shared" si="1"/>
        <v>5635062</v>
      </c>
      <c r="V9" s="65">
        <f t="shared" si="1"/>
        <v>6261180</v>
      </c>
      <c r="W9" s="65">
        <f t="shared" si="1"/>
        <v>6261180</v>
      </c>
      <c r="X9" s="65">
        <f t="shared" si="1"/>
        <v>6261180</v>
      </c>
      <c r="Y9" s="66">
        <f t="shared" si="1"/>
        <v>8139534</v>
      </c>
      <c r="Z9" s="67">
        <f>SUM(N9:Y9)</f>
        <v>75134160</v>
      </c>
      <c r="AA9" s="68"/>
      <c r="AB9" s="65">
        <f>SUM(N4:Y4)/1.1</f>
        <v>68303781.818181813</v>
      </c>
    </row>
    <row r="10" spans="2:28" ht="21" customHeight="1" x14ac:dyDescent="0.55000000000000004">
      <c r="B10" s="69"/>
      <c r="C10" s="70" t="s">
        <v>112</v>
      </c>
      <c r="D10" s="122">
        <f>+D5</f>
        <v>0</v>
      </c>
      <c r="E10" s="71">
        <f t="shared" ref="E10:K10" si="2">+E5</f>
        <v>0</v>
      </c>
      <c r="F10" s="71">
        <f t="shared" si="2"/>
        <v>0</v>
      </c>
      <c r="G10" s="71">
        <f t="shared" si="2"/>
        <v>0</v>
      </c>
      <c r="H10" s="71">
        <f t="shared" si="2"/>
        <v>0</v>
      </c>
      <c r="I10" s="71">
        <f>+I5</f>
        <v>0</v>
      </c>
      <c r="J10" s="71">
        <f t="shared" si="2"/>
        <v>0</v>
      </c>
      <c r="K10" s="71">
        <f t="shared" si="2"/>
        <v>0</v>
      </c>
      <c r="L10" s="72">
        <f>SUM(D10:K10)</f>
        <v>0</v>
      </c>
      <c r="M10" s="64"/>
      <c r="N10" s="73">
        <f t="shared" ref="N10:O10" si="3">+N5</f>
        <v>0</v>
      </c>
      <c r="O10" s="73">
        <f t="shared" si="3"/>
        <v>0</v>
      </c>
      <c r="P10" s="73">
        <f>+P5</f>
        <v>0</v>
      </c>
      <c r="Q10" s="73">
        <f t="shared" ref="Q10:Y10" si="4">+Q5</f>
        <v>0</v>
      </c>
      <c r="R10" s="73">
        <f t="shared" si="4"/>
        <v>0</v>
      </c>
      <c r="S10" s="73">
        <f t="shared" si="4"/>
        <v>0</v>
      </c>
      <c r="T10" s="73">
        <f t="shared" si="4"/>
        <v>0</v>
      </c>
      <c r="U10" s="73">
        <f t="shared" si="4"/>
        <v>0</v>
      </c>
      <c r="V10" s="73">
        <f t="shared" si="4"/>
        <v>0</v>
      </c>
      <c r="W10" s="73">
        <f t="shared" si="4"/>
        <v>0</v>
      </c>
      <c r="X10" s="73">
        <f t="shared" si="4"/>
        <v>0</v>
      </c>
      <c r="Y10" s="73">
        <f t="shared" si="4"/>
        <v>0</v>
      </c>
      <c r="Z10" s="67">
        <f>SUM(N10:Y10)</f>
        <v>0</v>
      </c>
      <c r="AA10" s="68"/>
      <c r="AB10" s="73"/>
    </row>
    <row r="11" spans="2:28" ht="21" customHeight="1" x14ac:dyDescent="0.55000000000000004">
      <c r="B11" s="74" t="s">
        <v>113</v>
      </c>
      <c r="C11" s="75"/>
      <c r="D11" s="104">
        <f>(D9-D10)*$D$2</f>
        <v>0</v>
      </c>
      <c r="E11" s="76">
        <f t="shared" ref="E11:K11" si="5">(E9-E10)*$D$2</f>
        <v>698747.68800000008</v>
      </c>
      <c r="F11" s="76">
        <f t="shared" si="5"/>
        <v>1358676.06</v>
      </c>
      <c r="G11" s="76">
        <f t="shared" si="5"/>
        <v>1397495.3760000002</v>
      </c>
      <c r="H11" s="76">
        <f t="shared" si="5"/>
        <v>1746869.22</v>
      </c>
      <c r="I11" s="76">
        <f>(I9-I10)*$D$2</f>
        <v>1940965.8</v>
      </c>
      <c r="J11" s="76">
        <f t="shared" si="5"/>
        <v>1940965.8</v>
      </c>
      <c r="K11" s="76">
        <f t="shared" si="5"/>
        <v>2523255.54</v>
      </c>
      <c r="L11" s="77">
        <f t="shared" ref="L11:L30" si="6">SUM(D11:K11)</f>
        <v>11606975.484000001</v>
      </c>
      <c r="M11" s="64"/>
      <c r="N11" s="78">
        <f>N9*$D$2</f>
        <v>1940965.8</v>
      </c>
      <c r="O11" s="78">
        <f>O9*$D$2</f>
        <v>1552772.64</v>
      </c>
      <c r="P11" s="78">
        <f t="shared" ref="P11:Y11" si="7">(P9-P10)*$D$2</f>
        <v>2135062.3800000004</v>
      </c>
      <c r="Q11" s="78">
        <f t="shared" si="7"/>
        <v>2135062.3800000004</v>
      </c>
      <c r="R11" s="78">
        <f t="shared" si="7"/>
        <v>1746869.22</v>
      </c>
      <c r="S11" s="78">
        <f t="shared" si="7"/>
        <v>1746869.22</v>
      </c>
      <c r="T11" s="78">
        <f t="shared" si="7"/>
        <v>1940965.8</v>
      </c>
      <c r="U11" s="78">
        <f t="shared" si="7"/>
        <v>1746869.22</v>
      </c>
      <c r="V11" s="78">
        <f t="shared" si="7"/>
        <v>1940965.8</v>
      </c>
      <c r="W11" s="78">
        <f t="shared" si="7"/>
        <v>1940965.8</v>
      </c>
      <c r="X11" s="78">
        <f t="shared" si="7"/>
        <v>1940965.8</v>
      </c>
      <c r="Y11" s="78">
        <f t="shared" si="7"/>
        <v>2523255.54</v>
      </c>
      <c r="Z11" s="79">
        <f>SUM(N11:Y11)</f>
        <v>23291589.600000005</v>
      </c>
      <c r="AA11" s="68"/>
      <c r="AB11" s="78">
        <f>(AB9-AB10)*$D$2/1.1</f>
        <v>19249247.603305783</v>
      </c>
    </row>
    <row r="12" spans="2:28" ht="21" customHeight="1" x14ac:dyDescent="0.55000000000000004">
      <c r="B12" s="80" t="s">
        <v>114</v>
      </c>
      <c r="C12" s="81"/>
      <c r="D12" s="123">
        <f t="shared" ref="D12:I12" si="8">D9-D11</f>
        <v>0</v>
      </c>
      <c r="E12" s="82">
        <f t="shared" si="8"/>
        <v>1555277.1120000002</v>
      </c>
      <c r="F12" s="82">
        <f t="shared" si="8"/>
        <v>3024149.94</v>
      </c>
      <c r="G12" s="82">
        <f t="shared" si="8"/>
        <v>3110554.2240000004</v>
      </c>
      <c r="H12" s="82">
        <f t="shared" si="8"/>
        <v>3888192.7800000003</v>
      </c>
      <c r="I12" s="82">
        <f t="shared" si="8"/>
        <v>4320214.2</v>
      </c>
      <c r="J12" s="82">
        <f>J9-J11</f>
        <v>4320214.2</v>
      </c>
      <c r="K12" s="83">
        <f t="shared" ref="K12:T12" si="9">K9-K11</f>
        <v>5616278.46</v>
      </c>
      <c r="L12" s="84">
        <f t="shared" si="6"/>
        <v>25834880.916000001</v>
      </c>
      <c r="M12" s="68"/>
      <c r="N12" s="85">
        <f t="shared" si="9"/>
        <v>4320214.2</v>
      </c>
      <c r="O12" s="85">
        <f t="shared" si="9"/>
        <v>3456171.3600000003</v>
      </c>
      <c r="P12" s="85">
        <f>P9-P11</f>
        <v>4752235.620000001</v>
      </c>
      <c r="Q12" s="85">
        <f t="shared" si="9"/>
        <v>4752235.620000001</v>
      </c>
      <c r="R12" s="85">
        <f t="shared" si="9"/>
        <v>3888192.7800000003</v>
      </c>
      <c r="S12" s="85">
        <f t="shared" si="9"/>
        <v>3888192.7800000003</v>
      </c>
      <c r="T12" s="85">
        <f t="shared" si="9"/>
        <v>4320214.2</v>
      </c>
      <c r="U12" s="85">
        <f>U9-U11</f>
        <v>3888192.7800000003</v>
      </c>
      <c r="V12" s="85">
        <f>V9-V11</f>
        <v>4320214.2</v>
      </c>
      <c r="W12" s="85">
        <f>W9-W11</f>
        <v>4320214.2</v>
      </c>
      <c r="X12" s="85">
        <f>X9-X11</f>
        <v>4320214.2</v>
      </c>
      <c r="Y12" s="86">
        <f>Y9-Y11</f>
        <v>5616278.46</v>
      </c>
      <c r="Z12" s="87">
        <f t="shared" ref="Z12:Z30" si="10">SUM(N12:Y12)</f>
        <v>51842570.400000013</v>
      </c>
      <c r="AA12" s="68"/>
      <c r="AB12" s="85">
        <f>AB9-AB11</f>
        <v>49054534.214876026</v>
      </c>
    </row>
    <row r="13" spans="2:28" ht="21" customHeight="1" x14ac:dyDescent="0.55000000000000004">
      <c r="B13" s="88"/>
      <c r="C13" s="89" t="s">
        <v>115</v>
      </c>
      <c r="D13" s="90"/>
      <c r="E13" s="90">
        <v>300000</v>
      </c>
      <c r="F13" s="90">
        <v>300000</v>
      </c>
      <c r="G13" s="90">
        <v>300000</v>
      </c>
      <c r="H13" s="90">
        <v>300000</v>
      </c>
      <c r="I13" s="90">
        <v>300000</v>
      </c>
      <c r="J13" s="91">
        <v>300000</v>
      </c>
      <c r="K13" s="92">
        <v>300000</v>
      </c>
      <c r="L13" s="93">
        <f t="shared" si="6"/>
        <v>2100000</v>
      </c>
      <c r="M13" s="68"/>
      <c r="N13" s="94">
        <v>500000</v>
      </c>
      <c r="O13" s="94">
        <v>500000</v>
      </c>
      <c r="P13" s="94">
        <v>500000</v>
      </c>
      <c r="Q13" s="94">
        <v>500000</v>
      </c>
      <c r="R13" s="94">
        <v>500000</v>
      </c>
      <c r="S13" s="94">
        <v>500000</v>
      </c>
      <c r="T13" s="94">
        <v>500000</v>
      </c>
      <c r="U13" s="94">
        <v>500000</v>
      </c>
      <c r="V13" s="94">
        <v>500000</v>
      </c>
      <c r="W13" s="94">
        <v>500000</v>
      </c>
      <c r="X13" s="94">
        <v>500000</v>
      </c>
      <c r="Y13" s="95">
        <v>500000</v>
      </c>
      <c r="Z13" s="96">
        <f t="shared" si="10"/>
        <v>6000000</v>
      </c>
      <c r="AA13" s="68"/>
      <c r="AB13" s="97">
        <f>Z13</f>
        <v>6000000</v>
      </c>
    </row>
    <row r="14" spans="2:28" ht="21" customHeight="1" x14ac:dyDescent="0.55000000000000004">
      <c r="B14" s="59"/>
      <c r="C14" s="60" t="s">
        <v>116</v>
      </c>
      <c r="D14" s="98"/>
      <c r="E14" s="98">
        <f>E4*0.25</f>
        <v>1408765.5</v>
      </c>
      <c r="F14" s="98">
        <f t="shared" ref="F14:J14" si="11">F4*0.25</f>
        <v>1565295</v>
      </c>
      <c r="G14" s="98">
        <f t="shared" si="11"/>
        <v>1408765.5</v>
      </c>
      <c r="H14" s="98">
        <f t="shared" si="11"/>
        <v>1565295</v>
      </c>
      <c r="I14" s="98">
        <f t="shared" si="11"/>
        <v>1565295</v>
      </c>
      <c r="J14" s="98">
        <f t="shared" si="11"/>
        <v>1565295</v>
      </c>
      <c r="K14" s="98">
        <f>K4*0.25</f>
        <v>2034883.5</v>
      </c>
      <c r="L14" s="99">
        <f t="shared" si="6"/>
        <v>11113594.5</v>
      </c>
      <c r="M14" s="68"/>
      <c r="N14" s="61">
        <f t="shared" ref="N14:Y14" si="12">N4*0.25</f>
        <v>1565295</v>
      </c>
      <c r="O14" s="98">
        <f t="shared" si="12"/>
        <v>1252236</v>
      </c>
      <c r="P14" s="98">
        <f t="shared" si="12"/>
        <v>1721824.5000000002</v>
      </c>
      <c r="Q14" s="98">
        <f t="shared" si="12"/>
        <v>1721824.5000000002</v>
      </c>
      <c r="R14" s="98">
        <f t="shared" si="12"/>
        <v>1408765.5</v>
      </c>
      <c r="S14" s="98">
        <f t="shared" si="12"/>
        <v>1408765.5</v>
      </c>
      <c r="T14" s="98">
        <f t="shared" si="12"/>
        <v>1565295</v>
      </c>
      <c r="U14" s="98">
        <f t="shared" si="12"/>
        <v>1408765.5</v>
      </c>
      <c r="V14" s="98">
        <f t="shared" si="12"/>
        <v>1565295</v>
      </c>
      <c r="W14" s="98">
        <f t="shared" si="12"/>
        <v>1565295</v>
      </c>
      <c r="X14" s="98">
        <f t="shared" si="12"/>
        <v>1565295</v>
      </c>
      <c r="Y14" s="98">
        <f t="shared" si="12"/>
        <v>2034883.5</v>
      </c>
      <c r="Z14" s="100">
        <f t="shared" si="10"/>
        <v>18783540</v>
      </c>
      <c r="AA14" s="68"/>
      <c r="AB14" s="97">
        <f t="shared" ref="AB14:AB27" si="13">Z14</f>
        <v>18783540</v>
      </c>
    </row>
    <row r="15" spans="2:28" ht="21" customHeight="1" x14ac:dyDescent="0.55000000000000004">
      <c r="B15" s="59"/>
      <c r="C15" s="60" t="s">
        <v>117</v>
      </c>
      <c r="D15" s="98">
        <v>500000</v>
      </c>
      <c r="E15" s="98">
        <v>500000</v>
      </c>
      <c r="F15" s="98">
        <v>500000</v>
      </c>
      <c r="G15" s="98">
        <v>500000</v>
      </c>
      <c r="H15" s="98">
        <v>500000</v>
      </c>
      <c r="I15" s="98">
        <v>500000</v>
      </c>
      <c r="J15" s="101">
        <v>500000</v>
      </c>
      <c r="K15" s="102">
        <v>500000</v>
      </c>
      <c r="L15" s="99">
        <f t="shared" si="6"/>
        <v>4000000</v>
      </c>
      <c r="M15" s="68"/>
      <c r="N15" s="103">
        <v>500000</v>
      </c>
      <c r="O15" s="103">
        <v>500000</v>
      </c>
      <c r="P15" s="103">
        <v>500000</v>
      </c>
      <c r="Q15" s="103">
        <v>500000</v>
      </c>
      <c r="R15" s="103">
        <v>500000</v>
      </c>
      <c r="S15" s="103">
        <v>500000</v>
      </c>
      <c r="T15" s="103">
        <v>500000</v>
      </c>
      <c r="U15" s="103">
        <v>500000</v>
      </c>
      <c r="V15" s="103">
        <v>500000</v>
      </c>
      <c r="W15" s="103">
        <v>500000</v>
      </c>
      <c r="X15" s="103">
        <v>500000</v>
      </c>
      <c r="Y15" s="103">
        <v>500000</v>
      </c>
      <c r="Z15" s="100">
        <f t="shared" si="10"/>
        <v>6000000</v>
      </c>
      <c r="AA15" s="68"/>
      <c r="AB15" s="97">
        <f t="shared" ref="AB15:AB21" si="14">Z15/1.1</f>
        <v>5454545.4545454541</v>
      </c>
    </row>
    <row r="16" spans="2:28" ht="21" customHeight="1" x14ac:dyDescent="0.55000000000000004">
      <c r="B16" s="59"/>
      <c r="C16" s="60" t="s">
        <v>118</v>
      </c>
      <c r="D16" s="98">
        <v>120000</v>
      </c>
      <c r="E16" s="98">
        <v>150000</v>
      </c>
      <c r="F16" s="98">
        <v>150000</v>
      </c>
      <c r="G16" s="98">
        <v>150000</v>
      </c>
      <c r="H16" s="98">
        <v>150000</v>
      </c>
      <c r="I16" s="98">
        <v>150000</v>
      </c>
      <c r="J16" s="98">
        <v>150000</v>
      </c>
      <c r="K16" s="98">
        <v>150000</v>
      </c>
      <c r="L16" s="99">
        <f t="shared" si="6"/>
        <v>1170000</v>
      </c>
      <c r="M16" s="68"/>
      <c r="N16" s="61">
        <v>150000</v>
      </c>
      <c r="O16" s="98">
        <v>150000</v>
      </c>
      <c r="P16" s="98">
        <v>150000</v>
      </c>
      <c r="Q16" s="98">
        <v>150000</v>
      </c>
      <c r="R16" s="98">
        <v>150000</v>
      </c>
      <c r="S16" s="98">
        <v>150000</v>
      </c>
      <c r="T16" s="98">
        <v>150000</v>
      </c>
      <c r="U16" s="98">
        <v>150000</v>
      </c>
      <c r="V16" s="98">
        <v>150000</v>
      </c>
      <c r="W16" s="98">
        <v>150000</v>
      </c>
      <c r="X16" s="98">
        <v>150000</v>
      </c>
      <c r="Y16" s="98">
        <v>150000</v>
      </c>
      <c r="Z16" s="100">
        <f>SUM(N16:Y16)</f>
        <v>1800000</v>
      </c>
      <c r="AA16" s="68"/>
      <c r="AB16" s="97">
        <f t="shared" si="14"/>
        <v>1636363.6363636362</v>
      </c>
    </row>
    <row r="17" spans="2:28" ht="21" customHeight="1" x14ac:dyDescent="0.55000000000000004">
      <c r="B17" s="59"/>
      <c r="C17" s="60" t="s">
        <v>119</v>
      </c>
      <c r="D17" s="98">
        <v>350000</v>
      </c>
      <c r="E17" s="98">
        <v>150000</v>
      </c>
      <c r="F17" s="98">
        <v>150000</v>
      </c>
      <c r="G17" s="98">
        <v>150000</v>
      </c>
      <c r="H17" s="98">
        <v>150000</v>
      </c>
      <c r="I17" s="98">
        <v>150000</v>
      </c>
      <c r="J17" s="98">
        <v>150000</v>
      </c>
      <c r="K17" s="102">
        <v>150000</v>
      </c>
      <c r="L17" s="99">
        <f t="shared" si="6"/>
        <v>1400000</v>
      </c>
      <c r="M17" s="68"/>
      <c r="N17" s="103">
        <v>150000</v>
      </c>
      <c r="O17" s="103">
        <v>150000</v>
      </c>
      <c r="P17" s="103">
        <v>150000</v>
      </c>
      <c r="Q17" s="103">
        <v>150000</v>
      </c>
      <c r="R17" s="103">
        <v>150000</v>
      </c>
      <c r="S17" s="103">
        <v>150000</v>
      </c>
      <c r="T17" s="103">
        <v>150000</v>
      </c>
      <c r="U17" s="103">
        <v>150000</v>
      </c>
      <c r="V17" s="103">
        <v>150000</v>
      </c>
      <c r="W17" s="103">
        <v>150000</v>
      </c>
      <c r="X17" s="103">
        <v>150000</v>
      </c>
      <c r="Y17" s="103">
        <v>150000</v>
      </c>
      <c r="Z17" s="100">
        <f>SUM(N17:Y17)</f>
        <v>1800000</v>
      </c>
      <c r="AA17" s="68"/>
      <c r="AB17" s="97">
        <f t="shared" si="14"/>
        <v>1636363.6363636362</v>
      </c>
    </row>
    <row r="18" spans="2:28" ht="21" customHeight="1" x14ac:dyDescent="0.55000000000000004">
      <c r="B18" s="59"/>
      <c r="C18" s="60" t="s">
        <v>120</v>
      </c>
      <c r="D18" s="98">
        <v>500000</v>
      </c>
      <c r="E18" s="98">
        <v>30000</v>
      </c>
      <c r="F18" s="98">
        <v>30000</v>
      </c>
      <c r="G18" s="98">
        <v>30000</v>
      </c>
      <c r="H18" s="98">
        <v>30000</v>
      </c>
      <c r="I18" s="98">
        <v>30000</v>
      </c>
      <c r="J18" s="101">
        <v>30000</v>
      </c>
      <c r="K18" s="102">
        <v>30000</v>
      </c>
      <c r="L18" s="99">
        <f t="shared" si="6"/>
        <v>710000</v>
      </c>
      <c r="M18" s="68"/>
      <c r="N18" s="103">
        <v>30000</v>
      </c>
      <c r="O18" s="103">
        <v>30000</v>
      </c>
      <c r="P18" s="103">
        <v>30000</v>
      </c>
      <c r="Q18" s="103">
        <v>30000</v>
      </c>
      <c r="R18" s="103">
        <v>30000</v>
      </c>
      <c r="S18" s="103">
        <v>30000</v>
      </c>
      <c r="T18" s="103">
        <v>30000</v>
      </c>
      <c r="U18" s="103">
        <v>30000</v>
      </c>
      <c r="V18" s="103">
        <v>30000</v>
      </c>
      <c r="W18" s="103">
        <v>30000</v>
      </c>
      <c r="X18" s="103">
        <v>30000</v>
      </c>
      <c r="Y18" s="103">
        <v>30000</v>
      </c>
      <c r="Z18" s="100">
        <f t="shared" si="10"/>
        <v>360000</v>
      </c>
      <c r="AA18" s="68"/>
      <c r="AB18" s="97">
        <f t="shared" si="14"/>
        <v>327272.72727272724</v>
      </c>
    </row>
    <row r="19" spans="2:28" ht="21" customHeight="1" x14ac:dyDescent="0.55000000000000004">
      <c r="B19" s="59"/>
      <c r="C19" s="60" t="s">
        <v>121</v>
      </c>
      <c r="D19" s="98"/>
      <c r="E19" s="98">
        <v>50000</v>
      </c>
      <c r="F19" s="98">
        <v>50000</v>
      </c>
      <c r="G19" s="98">
        <v>50000</v>
      </c>
      <c r="H19" s="98">
        <v>50000</v>
      </c>
      <c r="I19" s="98">
        <v>50000</v>
      </c>
      <c r="J19" s="101">
        <v>50000</v>
      </c>
      <c r="K19" s="102">
        <v>50000</v>
      </c>
      <c r="L19" s="99">
        <f t="shared" si="6"/>
        <v>350000</v>
      </c>
      <c r="M19" s="68"/>
      <c r="N19" s="103">
        <v>50000</v>
      </c>
      <c r="O19" s="103">
        <v>50000</v>
      </c>
      <c r="P19" s="103">
        <v>50000</v>
      </c>
      <c r="Q19" s="103">
        <v>50000</v>
      </c>
      <c r="R19" s="103">
        <v>50000</v>
      </c>
      <c r="S19" s="103">
        <v>50000</v>
      </c>
      <c r="T19" s="103">
        <v>50000</v>
      </c>
      <c r="U19" s="103">
        <v>50000</v>
      </c>
      <c r="V19" s="103">
        <v>50000</v>
      </c>
      <c r="W19" s="103">
        <v>50000</v>
      </c>
      <c r="X19" s="103">
        <v>50000</v>
      </c>
      <c r="Y19" s="103">
        <v>50000</v>
      </c>
      <c r="Z19" s="100">
        <f t="shared" si="10"/>
        <v>600000</v>
      </c>
      <c r="AA19" s="68"/>
      <c r="AB19" s="97">
        <f t="shared" si="14"/>
        <v>545454.54545454541</v>
      </c>
    </row>
    <row r="20" spans="2:28" ht="21" customHeight="1" x14ac:dyDescent="0.55000000000000004">
      <c r="B20" s="59"/>
      <c r="C20" s="60" t="s">
        <v>122</v>
      </c>
      <c r="D20" s="98"/>
      <c r="E20" s="98">
        <v>30000</v>
      </c>
      <c r="F20" s="98">
        <v>30000</v>
      </c>
      <c r="G20" s="98">
        <v>30000</v>
      </c>
      <c r="H20" s="98">
        <v>30000</v>
      </c>
      <c r="I20" s="98">
        <v>30000</v>
      </c>
      <c r="J20" s="101">
        <v>30000</v>
      </c>
      <c r="K20" s="102">
        <v>30000</v>
      </c>
      <c r="L20" s="99">
        <f t="shared" si="6"/>
        <v>210000</v>
      </c>
      <c r="M20" s="68"/>
      <c r="N20" s="103">
        <v>30000</v>
      </c>
      <c r="O20" s="103">
        <v>30000</v>
      </c>
      <c r="P20" s="103">
        <v>30000</v>
      </c>
      <c r="Q20" s="103">
        <v>30000</v>
      </c>
      <c r="R20" s="103">
        <v>30000</v>
      </c>
      <c r="S20" s="103">
        <v>30000</v>
      </c>
      <c r="T20" s="103">
        <v>30000</v>
      </c>
      <c r="U20" s="103">
        <v>30000</v>
      </c>
      <c r="V20" s="103">
        <v>30000</v>
      </c>
      <c r="W20" s="103">
        <v>30000</v>
      </c>
      <c r="X20" s="103">
        <v>30000</v>
      </c>
      <c r="Y20" s="103">
        <v>30000</v>
      </c>
      <c r="Z20" s="100">
        <f t="shared" si="10"/>
        <v>360000</v>
      </c>
      <c r="AA20" s="68"/>
      <c r="AB20" s="97">
        <f t="shared" si="14"/>
        <v>327272.72727272724</v>
      </c>
    </row>
    <row r="21" spans="2:28" ht="21" customHeight="1" x14ac:dyDescent="0.55000000000000004">
      <c r="B21" s="59"/>
      <c r="C21" s="60" t="s">
        <v>123</v>
      </c>
      <c r="D21" s="98">
        <v>2500000</v>
      </c>
      <c r="E21" s="98">
        <v>150000</v>
      </c>
      <c r="F21" s="98">
        <v>150000</v>
      </c>
      <c r="G21" s="98">
        <v>150000</v>
      </c>
      <c r="H21" s="98">
        <v>150000</v>
      </c>
      <c r="I21" s="98">
        <v>150000</v>
      </c>
      <c r="J21" s="101">
        <v>150000</v>
      </c>
      <c r="K21" s="102">
        <v>150000</v>
      </c>
      <c r="L21" s="99">
        <f t="shared" si="6"/>
        <v>3550000</v>
      </c>
      <c r="M21" s="68"/>
      <c r="N21" s="103">
        <v>150000</v>
      </c>
      <c r="O21" s="103">
        <v>150000</v>
      </c>
      <c r="P21" s="103">
        <v>150000</v>
      </c>
      <c r="Q21" s="103">
        <v>150000</v>
      </c>
      <c r="R21" s="103">
        <v>150000</v>
      </c>
      <c r="S21" s="103">
        <v>150000</v>
      </c>
      <c r="T21" s="103">
        <v>150000</v>
      </c>
      <c r="U21" s="103">
        <v>150000</v>
      </c>
      <c r="V21" s="103">
        <v>150000</v>
      </c>
      <c r="W21" s="103">
        <v>150000</v>
      </c>
      <c r="X21" s="103">
        <v>150000</v>
      </c>
      <c r="Y21" s="103">
        <v>150000</v>
      </c>
      <c r="Z21" s="100">
        <f t="shared" si="10"/>
        <v>1800000</v>
      </c>
      <c r="AA21" s="68"/>
      <c r="AB21" s="97">
        <f t="shared" si="14"/>
        <v>1636363.6363636362</v>
      </c>
    </row>
    <row r="22" spans="2:28" ht="21" customHeight="1" x14ac:dyDescent="0.55000000000000004">
      <c r="B22" s="59"/>
      <c r="C22" s="60" t="s">
        <v>124</v>
      </c>
      <c r="D22" s="98"/>
      <c r="E22" s="98"/>
      <c r="F22" s="98"/>
      <c r="G22" s="98"/>
      <c r="H22" s="98"/>
      <c r="I22" s="98"/>
      <c r="J22" s="101"/>
      <c r="K22" s="102"/>
      <c r="L22" s="99">
        <f t="shared" si="6"/>
        <v>0</v>
      </c>
      <c r="M22" s="68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0">
        <f>SUM(N22:Y22)</f>
        <v>0</v>
      </c>
      <c r="AA22" s="68"/>
      <c r="AB22" s="97">
        <f t="shared" si="13"/>
        <v>0</v>
      </c>
    </row>
    <row r="23" spans="2:28" ht="21" customHeight="1" x14ac:dyDescent="0.55000000000000004">
      <c r="B23" s="59"/>
      <c r="C23" s="60" t="s">
        <v>125</v>
      </c>
      <c r="D23" s="98"/>
      <c r="E23" s="98">
        <v>50000</v>
      </c>
      <c r="F23" s="98">
        <v>50000</v>
      </c>
      <c r="G23" s="98">
        <v>50000</v>
      </c>
      <c r="H23" s="98">
        <v>50000</v>
      </c>
      <c r="I23" s="98">
        <v>50000</v>
      </c>
      <c r="J23" s="101">
        <v>50000</v>
      </c>
      <c r="K23" s="102">
        <v>50000</v>
      </c>
      <c r="L23" s="99">
        <f t="shared" si="6"/>
        <v>350000</v>
      </c>
      <c r="M23" s="68"/>
      <c r="N23" s="103">
        <v>50000</v>
      </c>
      <c r="O23" s="103">
        <v>50000</v>
      </c>
      <c r="P23" s="103">
        <v>50000</v>
      </c>
      <c r="Q23" s="103">
        <v>50000</v>
      </c>
      <c r="R23" s="103">
        <v>50000</v>
      </c>
      <c r="S23" s="103">
        <v>50000</v>
      </c>
      <c r="T23" s="103">
        <v>50000</v>
      </c>
      <c r="U23" s="103">
        <v>50000</v>
      </c>
      <c r="V23" s="103">
        <v>50000</v>
      </c>
      <c r="W23" s="103">
        <v>50000</v>
      </c>
      <c r="X23" s="103">
        <v>50000</v>
      </c>
      <c r="Y23" s="103">
        <v>50000</v>
      </c>
      <c r="Z23" s="100">
        <f t="shared" ref="Z23:Z28" si="15">SUM(N23:Y23)</f>
        <v>600000</v>
      </c>
      <c r="AA23" s="68"/>
      <c r="AB23" s="97">
        <f>Z23/1.1</f>
        <v>545454.54545454541</v>
      </c>
    </row>
    <row r="24" spans="2:28" ht="21" customHeight="1" x14ac:dyDescent="0.55000000000000004">
      <c r="B24" s="59"/>
      <c r="C24" s="60" t="s">
        <v>126</v>
      </c>
      <c r="D24" s="98"/>
      <c r="E24" s="98"/>
      <c r="F24" s="98"/>
      <c r="G24" s="98"/>
      <c r="H24" s="98"/>
      <c r="I24" s="98"/>
      <c r="J24" s="101"/>
      <c r="K24" s="102"/>
      <c r="L24" s="99">
        <f t="shared" si="6"/>
        <v>0</v>
      </c>
      <c r="M24" s="68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0">
        <f t="shared" si="15"/>
        <v>0</v>
      </c>
      <c r="AA24" s="68"/>
      <c r="AB24" s="97">
        <f t="shared" si="13"/>
        <v>0</v>
      </c>
    </row>
    <row r="25" spans="2:28" ht="21" customHeight="1" x14ac:dyDescent="0.55000000000000004">
      <c r="B25" s="59"/>
      <c r="C25" s="60" t="s">
        <v>127</v>
      </c>
      <c r="D25" s="98">
        <v>250000</v>
      </c>
      <c r="E25" s="98">
        <v>50000</v>
      </c>
      <c r="F25" s="98">
        <v>50000</v>
      </c>
      <c r="G25" s="98">
        <v>50000</v>
      </c>
      <c r="H25" s="98">
        <v>50000</v>
      </c>
      <c r="I25" s="98">
        <v>50000</v>
      </c>
      <c r="J25" s="101">
        <v>50000</v>
      </c>
      <c r="K25" s="102">
        <v>50000</v>
      </c>
      <c r="L25" s="99">
        <f t="shared" si="6"/>
        <v>600000</v>
      </c>
      <c r="M25" s="68"/>
      <c r="N25" s="103">
        <v>50000</v>
      </c>
      <c r="O25" s="103">
        <v>50000</v>
      </c>
      <c r="P25" s="103">
        <v>50000</v>
      </c>
      <c r="Q25" s="103">
        <v>50000</v>
      </c>
      <c r="R25" s="103">
        <v>50000</v>
      </c>
      <c r="S25" s="103">
        <v>50000</v>
      </c>
      <c r="T25" s="103">
        <v>50000</v>
      </c>
      <c r="U25" s="103">
        <v>50000</v>
      </c>
      <c r="V25" s="103">
        <v>50000</v>
      </c>
      <c r="W25" s="103">
        <v>50000</v>
      </c>
      <c r="X25" s="103">
        <v>50000</v>
      </c>
      <c r="Y25" s="103">
        <v>50000</v>
      </c>
      <c r="Z25" s="100">
        <f t="shared" si="15"/>
        <v>600000</v>
      </c>
      <c r="AA25" s="68"/>
      <c r="AB25" s="97">
        <f>Z25/1.1</f>
        <v>545454.54545454541</v>
      </c>
    </row>
    <row r="26" spans="2:28" ht="21" customHeight="1" x14ac:dyDescent="0.55000000000000004">
      <c r="B26" s="59"/>
      <c r="C26" s="60" t="s">
        <v>128</v>
      </c>
      <c r="D26" s="98"/>
      <c r="E26" s="98">
        <v>100000</v>
      </c>
      <c r="F26" s="98">
        <v>100000</v>
      </c>
      <c r="G26" s="98">
        <v>100000</v>
      </c>
      <c r="H26" s="98">
        <v>100000</v>
      </c>
      <c r="I26" s="98">
        <v>100000</v>
      </c>
      <c r="J26" s="101">
        <v>100000</v>
      </c>
      <c r="K26" s="102">
        <v>100000</v>
      </c>
      <c r="L26" s="99">
        <f t="shared" si="6"/>
        <v>700000</v>
      </c>
      <c r="M26" s="68"/>
      <c r="N26" s="103">
        <v>100000</v>
      </c>
      <c r="O26" s="103">
        <v>100000</v>
      </c>
      <c r="P26" s="103">
        <v>100000</v>
      </c>
      <c r="Q26" s="103">
        <v>100000</v>
      </c>
      <c r="R26" s="103">
        <v>100000</v>
      </c>
      <c r="S26" s="103">
        <v>100000</v>
      </c>
      <c r="T26" s="103">
        <v>100000</v>
      </c>
      <c r="U26" s="103">
        <v>100000</v>
      </c>
      <c r="V26" s="103">
        <v>100000</v>
      </c>
      <c r="W26" s="103">
        <v>100000</v>
      </c>
      <c r="X26" s="103">
        <v>100000</v>
      </c>
      <c r="Y26" s="103">
        <v>100000</v>
      </c>
      <c r="Z26" s="100">
        <f t="shared" si="15"/>
        <v>1200000</v>
      </c>
      <c r="AA26" s="68"/>
      <c r="AB26" s="97">
        <f t="shared" si="13"/>
        <v>1200000</v>
      </c>
    </row>
    <row r="27" spans="2:28" ht="21" customHeight="1" x14ac:dyDescent="0.55000000000000004">
      <c r="B27" s="59"/>
      <c r="C27" s="60" t="s">
        <v>129</v>
      </c>
      <c r="D27" s="98"/>
      <c r="E27" s="98"/>
      <c r="F27" s="98"/>
      <c r="G27" s="98"/>
      <c r="H27" s="98"/>
      <c r="I27" s="98"/>
      <c r="J27" s="101"/>
      <c r="K27" s="102"/>
      <c r="L27" s="99">
        <f t="shared" si="6"/>
        <v>0</v>
      </c>
      <c r="M27" s="68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0">
        <f t="shared" si="15"/>
        <v>0</v>
      </c>
      <c r="AA27" s="68"/>
      <c r="AB27" s="97">
        <f t="shared" si="13"/>
        <v>0</v>
      </c>
    </row>
    <row r="28" spans="2:28" ht="21" customHeight="1" x14ac:dyDescent="0.55000000000000004">
      <c r="B28" s="74"/>
      <c r="C28" s="75" t="s">
        <v>130</v>
      </c>
      <c r="D28" s="104"/>
      <c r="E28" s="104">
        <v>50000</v>
      </c>
      <c r="F28" s="104">
        <v>50000</v>
      </c>
      <c r="G28" s="104">
        <v>50000</v>
      </c>
      <c r="H28" s="104">
        <v>50000</v>
      </c>
      <c r="I28" s="104">
        <v>50000</v>
      </c>
      <c r="J28" s="105">
        <v>50000</v>
      </c>
      <c r="K28" s="106">
        <v>50000</v>
      </c>
      <c r="L28" s="107">
        <f>SUM(D28:K28)</f>
        <v>350000</v>
      </c>
      <c r="M28" s="68"/>
      <c r="N28" s="108">
        <v>50000</v>
      </c>
      <c r="O28" s="108">
        <v>50000</v>
      </c>
      <c r="P28" s="108">
        <v>50000</v>
      </c>
      <c r="Q28" s="108">
        <v>50000</v>
      </c>
      <c r="R28" s="108">
        <v>50000</v>
      </c>
      <c r="S28" s="108">
        <v>50000</v>
      </c>
      <c r="T28" s="108">
        <v>50000</v>
      </c>
      <c r="U28" s="108">
        <v>50000</v>
      </c>
      <c r="V28" s="108">
        <v>50000</v>
      </c>
      <c r="W28" s="108">
        <v>50000</v>
      </c>
      <c r="X28" s="108">
        <v>50000</v>
      </c>
      <c r="Y28" s="108">
        <v>50000</v>
      </c>
      <c r="Z28" s="100">
        <f t="shared" si="15"/>
        <v>600000</v>
      </c>
      <c r="AA28" s="68"/>
      <c r="AB28" s="97">
        <f>Z28/1.1</f>
        <v>545454.54545454541</v>
      </c>
    </row>
    <row r="29" spans="2:28" ht="21" customHeight="1" x14ac:dyDescent="0.55000000000000004">
      <c r="B29" s="109" t="s">
        <v>131</v>
      </c>
      <c r="C29" s="109"/>
      <c r="D29" s="124">
        <f t="shared" ref="D29:K29" si="16">SUM(D13:D28)</f>
        <v>4220000</v>
      </c>
      <c r="E29" s="110">
        <f t="shared" si="16"/>
        <v>3018765.5</v>
      </c>
      <c r="F29" s="110">
        <f t="shared" si="16"/>
        <v>3175295</v>
      </c>
      <c r="G29" s="110">
        <f t="shared" si="16"/>
        <v>3018765.5</v>
      </c>
      <c r="H29" s="110">
        <f t="shared" si="16"/>
        <v>3175295</v>
      </c>
      <c r="I29" s="110">
        <f t="shared" si="16"/>
        <v>3175295</v>
      </c>
      <c r="J29" s="110">
        <f t="shared" si="16"/>
        <v>3175295</v>
      </c>
      <c r="K29" s="111">
        <f t="shared" si="16"/>
        <v>3644883.5</v>
      </c>
      <c r="L29" s="112">
        <f t="shared" si="6"/>
        <v>26603594.5</v>
      </c>
      <c r="M29" s="64"/>
      <c r="N29" s="113">
        <f t="shared" ref="N29:Y29" si="17">SUM(N13:N28)</f>
        <v>3375295</v>
      </c>
      <c r="O29" s="113">
        <f t="shared" si="17"/>
        <v>3062236</v>
      </c>
      <c r="P29" s="113">
        <f t="shared" si="17"/>
        <v>3531824.5</v>
      </c>
      <c r="Q29" s="113">
        <f t="shared" si="17"/>
        <v>3531824.5</v>
      </c>
      <c r="R29" s="113">
        <f t="shared" si="17"/>
        <v>3218765.5</v>
      </c>
      <c r="S29" s="113">
        <f t="shared" si="17"/>
        <v>3218765.5</v>
      </c>
      <c r="T29" s="113">
        <f t="shared" si="17"/>
        <v>3375295</v>
      </c>
      <c r="U29" s="113">
        <f t="shared" si="17"/>
        <v>3218765.5</v>
      </c>
      <c r="V29" s="113">
        <f t="shared" si="17"/>
        <v>3375295</v>
      </c>
      <c r="W29" s="113">
        <f t="shared" si="17"/>
        <v>3375295</v>
      </c>
      <c r="X29" s="113">
        <f>SUM(X13:X28)</f>
        <v>3375295</v>
      </c>
      <c r="Y29" s="114">
        <f t="shared" si="17"/>
        <v>3844883.5</v>
      </c>
      <c r="Z29" s="115">
        <f t="shared" si="10"/>
        <v>40503540</v>
      </c>
      <c r="AA29" s="68"/>
      <c r="AB29" s="116">
        <f>SUM(AB13:AB28)</f>
        <v>39183540</v>
      </c>
    </row>
    <row r="30" spans="2:28" ht="21" customHeight="1" x14ac:dyDescent="0.55000000000000004">
      <c r="B30" s="117" t="s">
        <v>132</v>
      </c>
      <c r="C30" s="117"/>
      <c r="D30" s="82">
        <f t="shared" ref="D30:I30" si="18">D12-D29</f>
        <v>-4220000</v>
      </c>
      <c r="E30" s="82">
        <f t="shared" si="18"/>
        <v>-1463488.3879999998</v>
      </c>
      <c r="F30" s="82">
        <f t="shared" si="18"/>
        <v>-151145.06000000006</v>
      </c>
      <c r="G30" s="82">
        <f t="shared" si="18"/>
        <v>91788.724000000395</v>
      </c>
      <c r="H30" s="82">
        <f t="shared" si="18"/>
        <v>712897.78000000026</v>
      </c>
      <c r="I30" s="82">
        <f t="shared" si="18"/>
        <v>1144919.2000000002</v>
      </c>
      <c r="J30" s="82">
        <f>J12-J29</f>
        <v>1144919.2000000002</v>
      </c>
      <c r="K30" s="83">
        <f>K12-K29</f>
        <v>1971394.96</v>
      </c>
      <c r="L30" s="84">
        <f t="shared" si="6"/>
        <v>-768713.5839999998</v>
      </c>
      <c r="M30" s="68"/>
      <c r="N30" s="85">
        <f t="shared" ref="N30:Y30" si="19">N12-N29</f>
        <v>944919.20000000019</v>
      </c>
      <c r="O30" s="85">
        <f t="shared" si="19"/>
        <v>393935.36000000034</v>
      </c>
      <c r="P30" s="85">
        <f t="shared" si="19"/>
        <v>1220411.120000001</v>
      </c>
      <c r="Q30" s="85">
        <f t="shared" si="19"/>
        <v>1220411.120000001</v>
      </c>
      <c r="R30" s="85">
        <f t="shared" si="19"/>
        <v>669427.28000000026</v>
      </c>
      <c r="S30" s="85">
        <f t="shared" si="19"/>
        <v>669427.28000000026</v>
      </c>
      <c r="T30" s="85">
        <f t="shared" si="19"/>
        <v>944919.20000000019</v>
      </c>
      <c r="U30" s="85">
        <f t="shared" si="19"/>
        <v>669427.28000000026</v>
      </c>
      <c r="V30" s="85">
        <f t="shared" si="19"/>
        <v>944919.20000000019</v>
      </c>
      <c r="W30" s="85">
        <f t="shared" si="19"/>
        <v>944919.20000000019</v>
      </c>
      <c r="X30" s="85">
        <f t="shared" si="19"/>
        <v>944919.20000000019</v>
      </c>
      <c r="Y30" s="86">
        <f t="shared" si="19"/>
        <v>1771394.96</v>
      </c>
      <c r="Z30" s="87">
        <f t="shared" si="10"/>
        <v>11339030.400000006</v>
      </c>
      <c r="AA30" s="68"/>
      <c r="AB30" s="85">
        <f>AB12-AB29</f>
        <v>9870994.2148760259</v>
      </c>
    </row>
    <row r="31" spans="2:28" outlineLevel="1" x14ac:dyDescent="0.55000000000000004"/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コンセプトシート</vt:lpstr>
      <vt:lpstr>売上予測</vt:lpstr>
      <vt:lpstr>月次推移</vt:lpstr>
      <vt:lpstr>コンセプトシート!Print_Area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宗臣</dc:creator>
  <cp:lastModifiedBy>81905</cp:lastModifiedBy>
  <dcterms:created xsi:type="dcterms:W3CDTF">2022-09-07T08:02:18Z</dcterms:created>
  <dcterms:modified xsi:type="dcterms:W3CDTF">2022-09-07T09:32:42Z</dcterms:modified>
</cp:coreProperties>
</file>